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AppData\Local\Microsoft\Windows\INetCache\Content.Outlook\T70BY2TY\"/>
    </mc:Choice>
  </mc:AlternateContent>
  <xr:revisionPtr revIDLastSave="0" documentId="13_ncr:1_{802A1D3C-C9C4-4439-9D7B-49604A60C9E4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RiskSerializationData8" sheetId="18" state="hidden" r:id="rId1"/>
    <sheet name="Solar" sheetId="1" r:id="rId2"/>
  </sheets>
  <definedNames>
    <definedName name="_AtRisk_FitDataRange_FIT_9F5B0_51555" hidden="1">#REF!</definedName>
    <definedName name="_AtRisk_FitDataRange_FIT_AC80A_4AACD" hidden="1">#REF!</definedName>
    <definedName name="_AtRisk_FitDataRange_FIT_E9992_22E2E" hidden="1">#REF!</definedName>
    <definedName name="_AtRisk_FitDataRange_FIT_EE0E0_F3245" hidden="1">#REF!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CorrelationEnabledState" hidden="1">1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8</definedName>
    <definedName name="_AtRisk_SimSetting_MultipleCPUManualCount" hidden="1">8</definedName>
    <definedName name="_AtRisk_SimSetting_MultipleCPUMode" hidden="1">1</definedName>
    <definedName name="_AtRisk_SimSetting_MultipleCPUModeV8" hidden="1">1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BrowseRecords" localSheetId="0">RiskSerializationData8!$6:$6</definedName>
    <definedName name="Pal_Workbook_GUID" hidden="1">"DASBCY6Z4P1TBCKK8HY1CPDF"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8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20000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"$H$42"</definedName>
    <definedName name="RiskSelectedNameCell1" hidden="1">"$M$32"</definedName>
    <definedName name="RiskSelectedNameCell2" hidden="1">"$H$28"</definedName>
    <definedName name="RiskSimulationResultsStorageLocation" hidden="1">"2"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erializationHeader" localSheetId="0">RiskSerializationData8!$A$1:$B$3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8" l="1"/>
  <c r="A6" i="18"/>
  <c r="L25" i="1"/>
  <c r="L26" i="1" s="1"/>
  <c r="N25" i="1"/>
  <c r="P25" i="1"/>
  <c r="J25" i="1"/>
  <c r="J26" i="1" s="1"/>
  <c r="D29" i="1"/>
  <c r="D30" i="1" s="1"/>
  <c r="G28" i="1"/>
  <c r="B4" i="1"/>
  <c r="P26" i="1"/>
  <c r="N26" i="1"/>
  <c r="D9" i="1"/>
  <c r="D10" i="1"/>
  <c r="D11" i="1"/>
  <c r="D12" i="1"/>
  <c r="D13" i="1"/>
  <c r="D14" i="1"/>
  <c r="D15" i="1"/>
  <c r="D16" i="1"/>
  <c r="D17" i="1"/>
  <c r="D18" i="1"/>
  <c r="D19" i="1"/>
  <c r="D8" i="1"/>
  <c r="D20" i="1" s="1"/>
  <c r="H19" i="1"/>
  <c r="H18" i="1"/>
  <c r="H17" i="1"/>
  <c r="H16" i="1"/>
  <c r="H15" i="1"/>
  <c r="H14" i="1"/>
  <c r="H13" i="1"/>
  <c r="H12" i="1"/>
  <c r="H11" i="1"/>
  <c r="H10" i="1"/>
  <c r="H9" i="1"/>
  <c r="C20" i="1"/>
  <c r="H28" i="1"/>
  <c r="L38" i="1" l="1" a="1"/>
  <c r="L38" i="1" s="1"/>
  <c r="L40" i="1" a="1"/>
  <c r="L40" i="1" s="1"/>
  <c r="L27" i="1"/>
  <c r="L36" i="1" a="1"/>
  <c r="L36" i="1" s="1"/>
  <c r="L29" i="1" a="1"/>
  <c r="L29" i="1" s="1"/>
  <c r="E30" i="1"/>
  <c r="F30" i="1" s="1"/>
  <c r="G30" i="1" s="1"/>
  <c r="D31" i="1"/>
  <c r="N39" i="1" a="1"/>
  <c r="N39" i="1" s="1"/>
  <c r="N35" i="1" a="1"/>
  <c r="N35" i="1" s="1"/>
  <c r="N37" i="1" a="1"/>
  <c r="N37" i="1" s="1"/>
  <c r="N33" i="1" a="1"/>
  <c r="N33" i="1" s="1"/>
  <c r="N30" i="1" a="1"/>
  <c r="N30" i="1" s="1"/>
  <c r="N40" i="1" a="1"/>
  <c r="N40" i="1" s="1"/>
  <c r="N36" i="1" a="1"/>
  <c r="N36" i="1" s="1"/>
  <c r="N32" i="1" a="1"/>
  <c r="N32" i="1" s="1"/>
  <c r="N29" i="1" a="1"/>
  <c r="N29" i="1" s="1"/>
  <c r="N38" i="1" a="1"/>
  <c r="N38" i="1" s="1"/>
  <c r="N34" i="1" a="1"/>
  <c r="N34" i="1" s="1"/>
  <c r="N31" i="1" a="1"/>
  <c r="N31" i="1" s="1"/>
  <c r="J31" i="1" a="1"/>
  <c r="J31" i="1" s="1"/>
  <c r="J39" i="1" a="1"/>
  <c r="J39" i="1" s="1"/>
  <c r="J36" i="1" a="1"/>
  <c r="J36" i="1" s="1"/>
  <c r="J40" i="1" a="1"/>
  <c r="J40" i="1" s="1"/>
  <c r="J33" i="1" a="1"/>
  <c r="J33" i="1" s="1"/>
  <c r="J38" i="1" a="1"/>
  <c r="J38" i="1" s="1"/>
  <c r="J30" i="1" a="1"/>
  <c r="J30" i="1" s="1"/>
  <c r="J35" i="1" a="1"/>
  <c r="J35" i="1" s="1"/>
  <c r="J32" i="1" a="1"/>
  <c r="J32" i="1" s="1"/>
  <c r="J29" i="1" a="1"/>
  <c r="J29" i="1" s="1"/>
  <c r="J37" i="1" a="1"/>
  <c r="J37" i="1" s="1"/>
  <c r="J34" i="1" a="1"/>
  <c r="J34" i="1" s="1"/>
  <c r="P40" i="1" a="1"/>
  <c r="P40" i="1" s="1"/>
  <c r="P36" i="1" a="1"/>
  <c r="P36" i="1" s="1"/>
  <c r="P32" i="1" a="1"/>
  <c r="P32" i="1" s="1"/>
  <c r="P29" i="1" a="1"/>
  <c r="P29" i="1" s="1"/>
  <c r="P37" i="1" a="1"/>
  <c r="P37" i="1" s="1"/>
  <c r="P33" i="1" a="1"/>
  <c r="P33" i="1" s="1"/>
  <c r="P30" i="1" a="1"/>
  <c r="P30" i="1" s="1"/>
  <c r="P38" i="1" a="1"/>
  <c r="P38" i="1" s="1"/>
  <c r="P34" i="1" a="1"/>
  <c r="P34" i="1" s="1"/>
  <c r="P31" i="1" a="1"/>
  <c r="P31" i="1" s="1"/>
  <c r="P39" i="1" a="1"/>
  <c r="P39" i="1" s="1"/>
  <c r="P35" i="1" a="1"/>
  <c r="P35" i="1" s="1"/>
  <c r="L30" i="1" a="1"/>
  <c r="L30" i="1" s="1"/>
  <c r="L33" i="1" a="1"/>
  <c r="L33" i="1" s="1"/>
  <c r="L37" i="1" a="1"/>
  <c r="L37" i="1" s="1"/>
  <c r="N27" i="1"/>
  <c r="E29" i="1"/>
  <c r="F29" i="1" s="1"/>
  <c r="G29" i="1" s="1"/>
  <c r="P27" i="1"/>
  <c r="J27" i="1"/>
  <c r="L35" i="1" a="1"/>
  <c r="L35" i="1" s="1"/>
  <c r="L39" i="1" a="1"/>
  <c r="L39" i="1" s="1"/>
  <c r="L32" i="1" a="1"/>
  <c r="L32" i="1" s="1"/>
  <c r="L31" i="1" a="1"/>
  <c r="L31" i="1" s="1"/>
  <c r="L34" i="1" a="1"/>
  <c r="L34" i="1" s="1"/>
  <c r="H29" i="1"/>
  <c r="H30" i="1"/>
  <c r="Q30" i="1" l="1"/>
  <c r="Q29" i="1"/>
  <c r="D32" i="1"/>
  <c r="E31" i="1"/>
  <c r="F31" i="1" s="1"/>
  <c r="G31" i="1" s="1"/>
  <c r="H31" i="1"/>
  <c r="Q31" i="1" l="1"/>
  <c r="R29" i="1"/>
  <c r="R30" i="1"/>
  <c r="E32" i="1"/>
  <c r="F32" i="1" s="1"/>
  <c r="G32" i="1" s="1"/>
  <c r="D33" i="1"/>
  <c r="H32" i="1"/>
  <c r="R31" i="1" l="1"/>
  <c r="Q32" i="1"/>
  <c r="D34" i="1"/>
  <c r="E33" i="1"/>
  <c r="F33" i="1" s="1"/>
  <c r="G33" i="1" s="1"/>
  <c r="H33" i="1"/>
  <c r="R32" i="1" l="1"/>
  <c r="Q33" i="1"/>
  <c r="D35" i="1"/>
  <c r="E34" i="1"/>
  <c r="F34" i="1" s="1"/>
  <c r="G34" i="1" s="1"/>
  <c r="H34" i="1"/>
  <c r="R33" i="1" l="1"/>
  <c r="Q34" i="1"/>
  <c r="D36" i="1"/>
  <c r="E35" i="1"/>
  <c r="F35" i="1" s="1"/>
  <c r="G35" i="1" s="1"/>
  <c r="H35" i="1"/>
  <c r="R34" i="1" l="1"/>
  <c r="Q35" i="1"/>
  <c r="D37" i="1"/>
  <c r="E36" i="1"/>
  <c r="F36" i="1" s="1"/>
  <c r="G36" i="1" s="1"/>
  <c r="H36" i="1"/>
  <c r="R35" i="1" l="1"/>
  <c r="Q36" i="1"/>
  <c r="E37" i="1"/>
  <c r="F37" i="1" s="1"/>
  <c r="G37" i="1" s="1"/>
  <c r="D38" i="1"/>
  <c r="H37" i="1"/>
  <c r="R36" i="1" l="1"/>
  <c r="Q37" i="1"/>
  <c r="E38" i="1"/>
  <c r="F38" i="1" s="1"/>
  <c r="G38" i="1" s="1"/>
  <c r="D39" i="1"/>
  <c r="H38" i="1"/>
  <c r="R37" i="1" l="1"/>
  <c r="Q38" i="1"/>
  <c r="D40" i="1"/>
  <c r="E40" i="1" s="1"/>
  <c r="F40" i="1" s="1"/>
  <c r="G40" i="1" s="1"/>
  <c r="E39" i="1"/>
  <c r="F39" i="1" s="1"/>
  <c r="G39" i="1" s="1"/>
  <c r="H40" i="1"/>
  <c r="H39" i="1"/>
  <c r="H41" i="1" s="1"/>
  <c r="R38" i="1" l="1"/>
  <c r="Q39" i="1"/>
  <c r="Q40" i="1"/>
  <c r="R39" i="1" l="1"/>
  <c r="R40" i="1" s="1"/>
  <c r="R41" i="1" a="1"/>
  <c r="R41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<sst xmlns="http://schemas.openxmlformats.org/spreadsheetml/2006/main" count="104" uniqueCount="65">
  <si>
    <t>6 am - 7 am</t>
  </si>
  <si>
    <t>7 am - 8 am</t>
  </si>
  <si>
    <t>8 am - 9 am</t>
  </si>
  <si>
    <t>9 am - 10 am</t>
  </si>
  <si>
    <t>10 am - 11am</t>
  </si>
  <si>
    <t>11 am- - 12 pm</t>
  </si>
  <si>
    <t>12 pm - 1 pm</t>
  </si>
  <si>
    <t>1 pm - 2 pm</t>
  </si>
  <si>
    <t>2 pm - 3 pm</t>
  </si>
  <si>
    <t>3 pm - 4 pm</t>
  </si>
  <si>
    <t>4 pm - 5 pm</t>
  </si>
  <si>
    <t>5 pm - 6 pm</t>
  </si>
  <si>
    <t>Total</t>
  </si>
  <si>
    <t>Cloud</t>
  </si>
  <si>
    <t>Solar</t>
  </si>
  <si>
    <t>Cover</t>
  </si>
  <si>
    <t>Output</t>
  </si>
  <si>
    <t>Impact</t>
  </si>
  <si>
    <t xml:space="preserve">Solar Power </t>
  </si>
  <si>
    <t>Cumulative</t>
  </si>
  <si>
    <t>Distribution</t>
  </si>
  <si>
    <t>Power</t>
  </si>
  <si>
    <t>mW</t>
  </si>
  <si>
    <t>Maximum power capacity is 2 mW</t>
  </si>
  <si>
    <t>Pert Prob Dist</t>
  </si>
  <si>
    <t>Actual</t>
  </si>
  <si>
    <t>With</t>
  </si>
  <si>
    <t xml:space="preserve"> Clouds</t>
  </si>
  <si>
    <t>Temperature</t>
  </si>
  <si>
    <t>Correction</t>
  </si>
  <si>
    <t>Output with</t>
  </si>
  <si>
    <t>Total:</t>
  </si>
  <si>
    <t>11 am - 12 pm</t>
  </si>
  <si>
    <t xml:space="preserve"> </t>
  </si>
  <si>
    <t>Written By Version</t>
  </si>
  <si>
    <t>Serialization Major Version</t>
  </si>
  <si>
    <t>Serialization Minor Version</t>
  </si>
  <si>
    <t>Browse Record</t>
  </si>
  <si>
    <t>Display Mode</t>
  </si>
  <si>
    <t>Sens Graph Type</t>
  </si>
  <si>
    <t>Cond Sens Settings</t>
  </si>
  <si>
    <t>Scenario Settings</t>
  </si>
  <si>
    <t>Selected Scenario</t>
  </si>
  <si>
    <t>Distribution Options</t>
  </si>
  <si>
    <t>Distribution GS</t>
  </si>
  <si>
    <t>Distribution Curves</t>
  </si>
  <si>
    <t>Sens Tornado Options</t>
  </si>
  <si>
    <t>Sens Tornado GS</t>
  </si>
  <si>
    <t>Sens Tornado Curves</t>
  </si>
  <si>
    <t>Scen Tornado Options</t>
  </si>
  <si>
    <t>Scen Tornado GS</t>
  </si>
  <si>
    <t>Scen Tornado Curves</t>
  </si>
  <si>
    <t>Sens Spider Option</t>
  </si>
  <si>
    <t>Sens Spider GS</t>
  </si>
  <si>
    <t>Sens Spider Curves</t>
  </si>
  <si>
    <t>Failure event 1</t>
  </si>
  <si>
    <t>Failure Even 2</t>
  </si>
  <si>
    <t>Failure event 3</t>
  </si>
  <si>
    <t>Failure event 4</t>
  </si>
  <si>
    <t>p</t>
  </si>
  <si>
    <t>8.3.2</t>
  </si>
  <si>
    <t>GF1_rK0qDwEAEwDfAAwjACcAOgBXAGsAbAB6AIgAuQDbANUAKwD//wAABAAAAAEEAAAAAAUwLjAwMAAAAAEXRGlzdHJpYnV0aW9uIENvbXBhcmlzb24BAAEBEAACAAEKU3RhdGlzdGljcwMBAQD/AQEBAQEAAQEBAAQAAAABAQEBAQABAQEABAAAAAKPAAKmAAITAAZUb3RhbDoAAAD/3BQ8AQAAAgACAA8ABlRvdGFsOgABJQEAAAIAAgDBAMsAAQEDAZqZmZmZmak/AABmZmZmZmbuPwAABQABAQEAAQEBAA==</t>
  </si>
  <si>
    <t xml:space="preserve">failure rate </t>
  </si>
  <si>
    <t>Availability</t>
  </si>
  <si>
    <t>Av+fail=1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</si>
</sst>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"/>
    <numFmt numFmtId="166" formatCode="0.000"/>
    <numFmt numFmtId="167" formatCode="0.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9" fontId="3" fillId="2" borderId="4" xfId="1" applyFont="1" applyFill="1" applyBorder="1" applyAlignment="1">
      <alignment horizontal="center"/>
    </xf>
    <xf numFmtId="9" fontId="3" fillId="2" borderId="6" xfId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0" xfId="0" applyFill="1"/>
    <xf numFmtId="165" fontId="2" fillId="3" borderId="0" xfId="0" applyNumberFormat="1" applyFont="1" applyFill="1" applyAlignment="1">
      <alignment horizontal="center"/>
    </xf>
    <xf numFmtId="9" fontId="0" fillId="2" borderId="3" xfId="1" applyFont="1" applyFill="1" applyBorder="1" applyAlignment="1">
      <alignment horizontal="center"/>
    </xf>
    <xf numFmtId="9" fontId="0" fillId="2" borderId="5" xfId="1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2" xfId="0" applyBorder="1"/>
    <xf numFmtId="164" fontId="0" fillId="0" borderId="13" xfId="1" applyNumberFormat="1" applyFon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1" xfId="0" applyBorder="1"/>
    <xf numFmtId="165" fontId="0" fillId="0" borderId="11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0" fontId="0" fillId="0" borderId="13" xfId="0" applyBorder="1"/>
    <xf numFmtId="0" fontId="0" fillId="0" borderId="15" xfId="0" applyBorder="1" applyAlignment="1">
      <alignment horizontal="right"/>
    </xf>
    <xf numFmtId="166" fontId="0" fillId="0" borderId="16" xfId="0" applyNumberFormat="1" applyBorder="1" applyAlignment="1">
      <alignment horizontal="center"/>
    </xf>
    <xf numFmtId="167" fontId="0" fillId="0" borderId="0" xfId="0" applyNumberFormat="1"/>
    <xf numFmtId="1" fontId="0" fillId="0" borderId="0" xfId="0" applyNumberFormat="1"/>
    <xf numFmtId="0" fontId="0" fillId="4" borderId="10" xfId="0" applyFill="1" applyBorder="1"/>
    <xf numFmtId="0" fontId="0" fillId="4" borderId="0" xfId="0" applyFill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165" fontId="0" fillId="0" borderId="0" xfId="0" applyNumberFormat="1" applyAlignment="1">
      <alignment horizontal="center"/>
    </xf>
    <xf numFmtId="0" fontId="0" fillId="0" borderId="15" xfId="0" applyBorder="1" applyAlignment="1">
      <alignment horizontal="center"/>
    </xf>
    <xf numFmtId="167" fontId="0" fillId="0" borderId="17" xfId="0" applyNumberFormat="1" applyBorder="1"/>
    <xf numFmtId="167" fontId="0" fillId="0" borderId="16" xfId="0" applyNumberFormat="1" applyBorder="1"/>
    <xf numFmtId="0" fontId="0" fillId="5" borderId="0" xfId="0" applyFill="1" applyAlignment="1">
      <alignment horizontal="center"/>
    </xf>
    <xf numFmtId="167" fontId="0" fillId="5" borderId="0" xfId="0" applyNumberFormat="1" applyFill="1"/>
    <xf numFmtId="0" fontId="0" fillId="6" borderId="0" xfId="0" applyFill="1" applyAlignment="1">
      <alignment horizontal="center"/>
    </xf>
    <xf numFmtId="9" fontId="3" fillId="6" borderId="0" xfId="1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6"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DC143C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DC143C"/>
        </patternFill>
      </fill>
    </dxf>
    <dxf>
      <font>
        <color rgb="FFFFFFFF"/>
      </font>
      <fill>
        <patternFill>
          <bgColor rgb="FF008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A5380-0B28-4D86-B954-43261AF74B2B}">
  <dimension ref="A1:X6"/>
  <sheetViews>
    <sheetView workbookViewId="0"/>
  </sheetViews>
  <sheetFormatPr defaultColWidth="25.6328125" defaultRowHeight="14.5" x14ac:dyDescent="0.35"/>
  <sheetData>
    <row r="1" spans="1:24" x14ac:dyDescent="0.35">
      <c r="A1" t="s">
        <v>34</v>
      </c>
      <c r="B1" t="s">
        <v>60</v>
      </c>
    </row>
    <row r="2" spans="1:24" x14ac:dyDescent="0.35">
      <c r="A2" t="s">
        <v>35</v>
      </c>
      <c r="B2">
        <v>4</v>
      </c>
    </row>
    <row r="3" spans="1:24" x14ac:dyDescent="0.35">
      <c r="A3" t="s">
        <v>36</v>
      </c>
      <c r="B3">
        <v>0</v>
      </c>
    </row>
    <row r="5" spans="1:24" x14ac:dyDescent="0.35">
      <c r="A5" t="s">
        <v>37</v>
      </c>
      <c r="B5" t="s">
        <v>38</v>
      </c>
      <c r="C5" t="s">
        <v>39</v>
      </c>
      <c r="D5" t="s">
        <v>40</v>
      </c>
      <c r="E5" t="s">
        <v>41</v>
      </c>
      <c r="F5" t="s">
        <v>42</v>
      </c>
      <c r="J5" t="s">
        <v>43</v>
      </c>
      <c r="K5" t="s">
        <v>44</v>
      </c>
      <c r="L5" t="s">
        <v>45</v>
      </c>
      <c r="N5" t="s">
        <v>46</v>
      </c>
      <c r="O5" t="s">
        <v>47</v>
      </c>
      <c r="P5" t="s">
        <v>48</v>
      </c>
      <c r="R5" t="s">
        <v>49</v>
      </c>
      <c r="S5" t="s">
        <v>50</v>
      </c>
      <c r="T5" t="s">
        <v>51</v>
      </c>
      <c r="V5" t="s">
        <v>52</v>
      </c>
      <c r="W5" t="s">
        <v>53</v>
      </c>
      <c r="X5" t="s">
        <v>54</v>
      </c>
    </row>
    <row r="6" spans="1:24" x14ac:dyDescent="0.35">
      <c r="A6" t="e">
        <f ca="1">ModelRef(Solar!$R$41,1,0,0)</f>
        <v>#NAME?</v>
      </c>
      <c r="B6">
        <v>0</v>
      </c>
      <c r="C6">
        <v>3</v>
      </c>
      <c r="F6">
        <v>0</v>
      </c>
      <c r="J6" t="b">
        <v>1</v>
      </c>
      <c r="K6" t="s">
        <v>61</v>
      </c>
      <c r="L6" t="e">
        <f ca="1">ModelRef(Solar!$R$41,1,0,0)+ModelRef(Solar!$H$41,1,0,-1)</f>
        <v>#NAME?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41"/>
  <sheetViews>
    <sheetView showGridLines="0" tabSelected="1" topLeftCell="A23" zoomScale="85" zoomScaleNormal="85" workbookViewId="0">
      <selection activeCell="S13" sqref="S13"/>
    </sheetView>
  </sheetViews>
  <sheetFormatPr defaultRowHeight="14.5" x14ac:dyDescent="0.35"/>
  <cols>
    <col min="2" max="2" width="15.54296875" customWidth="1"/>
    <col min="3" max="3" width="11.6328125" customWidth="1"/>
    <col min="6" max="6" width="13.54296875" customWidth="1"/>
    <col min="8" max="9" width="12.08984375" customWidth="1"/>
    <col min="10" max="10" width="11.81640625" bestFit="1" customWidth="1"/>
    <col min="11" max="11" width="2" customWidth="1"/>
    <col min="12" max="12" width="12.36328125" bestFit="1" customWidth="1"/>
    <col min="13" max="13" width="2.453125" customWidth="1"/>
    <col min="14" max="14" width="13.08984375" bestFit="1" customWidth="1"/>
    <col min="15" max="15" width="2" customWidth="1"/>
    <col min="16" max="16" width="10.6328125" customWidth="1"/>
    <col min="18" max="18" width="9.36328125" bestFit="1" customWidth="1"/>
    <col min="19" max="19" width="17.54296875" bestFit="1" customWidth="1"/>
    <col min="259" max="259" width="15.54296875" customWidth="1"/>
    <col min="260" max="260" width="9.54296875" bestFit="1" customWidth="1"/>
    <col min="515" max="515" width="15.54296875" customWidth="1"/>
    <col min="516" max="516" width="9.54296875" bestFit="1" customWidth="1"/>
    <col min="771" max="771" width="15.54296875" customWidth="1"/>
    <col min="772" max="772" width="9.54296875" bestFit="1" customWidth="1"/>
    <col min="1027" max="1027" width="15.54296875" customWidth="1"/>
    <col min="1028" max="1028" width="9.54296875" bestFit="1" customWidth="1"/>
    <col min="1283" max="1283" width="15.54296875" customWidth="1"/>
    <col min="1284" max="1284" width="9.54296875" bestFit="1" customWidth="1"/>
    <col min="1539" max="1539" width="15.54296875" customWidth="1"/>
    <col min="1540" max="1540" width="9.54296875" bestFit="1" customWidth="1"/>
    <col min="1795" max="1795" width="15.54296875" customWidth="1"/>
    <col min="1796" max="1796" width="9.54296875" bestFit="1" customWidth="1"/>
    <col min="2051" max="2051" width="15.54296875" customWidth="1"/>
    <col min="2052" max="2052" width="9.54296875" bestFit="1" customWidth="1"/>
    <col min="2307" max="2307" width="15.54296875" customWidth="1"/>
    <col min="2308" max="2308" width="9.54296875" bestFit="1" customWidth="1"/>
    <col min="2563" max="2563" width="15.54296875" customWidth="1"/>
    <col min="2564" max="2564" width="9.54296875" bestFit="1" customWidth="1"/>
    <col min="2819" max="2819" width="15.54296875" customWidth="1"/>
    <col min="2820" max="2820" width="9.54296875" bestFit="1" customWidth="1"/>
    <col min="3075" max="3075" width="15.54296875" customWidth="1"/>
    <col min="3076" max="3076" width="9.54296875" bestFit="1" customWidth="1"/>
    <col min="3331" max="3331" width="15.54296875" customWidth="1"/>
    <col min="3332" max="3332" width="9.54296875" bestFit="1" customWidth="1"/>
    <col min="3587" max="3587" width="15.54296875" customWidth="1"/>
    <col min="3588" max="3588" width="9.54296875" bestFit="1" customWidth="1"/>
    <col min="3843" max="3843" width="15.54296875" customWidth="1"/>
    <col min="3844" max="3844" width="9.54296875" bestFit="1" customWidth="1"/>
    <col min="4099" max="4099" width="15.54296875" customWidth="1"/>
    <col min="4100" max="4100" width="9.54296875" bestFit="1" customWidth="1"/>
    <col min="4355" max="4355" width="15.54296875" customWidth="1"/>
    <col min="4356" max="4356" width="9.54296875" bestFit="1" customWidth="1"/>
    <col min="4611" max="4611" width="15.54296875" customWidth="1"/>
    <col min="4612" max="4612" width="9.54296875" bestFit="1" customWidth="1"/>
    <col min="4867" max="4867" width="15.54296875" customWidth="1"/>
    <col min="4868" max="4868" width="9.54296875" bestFit="1" customWidth="1"/>
    <col min="5123" max="5123" width="15.54296875" customWidth="1"/>
    <col min="5124" max="5124" width="9.54296875" bestFit="1" customWidth="1"/>
    <col min="5379" max="5379" width="15.54296875" customWidth="1"/>
    <col min="5380" max="5380" width="9.54296875" bestFit="1" customWidth="1"/>
    <col min="5635" max="5635" width="15.54296875" customWidth="1"/>
    <col min="5636" max="5636" width="9.54296875" bestFit="1" customWidth="1"/>
    <col min="5891" max="5891" width="15.54296875" customWidth="1"/>
    <col min="5892" max="5892" width="9.54296875" bestFit="1" customWidth="1"/>
    <col min="6147" max="6147" width="15.54296875" customWidth="1"/>
    <col min="6148" max="6148" width="9.54296875" bestFit="1" customWidth="1"/>
    <col min="6403" max="6403" width="15.54296875" customWidth="1"/>
    <col min="6404" max="6404" width="9.54296875" bestFit="1" customWidth="1"/>
    <col min="6659" max="6659" width="15.54296875" customWidth="1"/>
    <col min="6660" max="6660" width="9.54296875" bestFit="1" customWidth="1"/>
    <col min="6915" max="6915" width="15.54296875" customWidth="1"/>
    <col min="6916" max="6916" width="9.54296875" bestFit="1" customWidth="1"/>
    <col min="7171" max="7171" width="15.54296875" customWidth="1"/>
    <col min="7172" max="7172" width="9.54296875" bestFit="1" customWidth="1"/>
    <col min="7427" max="7427" width="15.54296875" customWidth="1"/>
    <col min="7428" max="7428" width="9.54296875" bestFit="1" customWidth="1"/>
    <col min="7683" max="7683" width="15.54296875" customWidth="1"/>
    <col min="7684" max="7684" width="9.54296875" bestFit="1" customWidth="1"/>
    <col min="7939" max="7939" width="15.54296875" customWidth="1"/>
    <col min="7940" max="7940" width="9.54296875" bestFit="1" customWidth="1"/>
    <col min="8195" max="8195" width="15.54296875" customWidth="1"/>
    <col min="8196" max="8196" width="9.54296875" bestFit="1" customWidth="1"/>
    <col min="8451" max="8451" width="15.54296875" customWidth="1"/>
    <col min="8452" max="8452" width="9.54296875" bestFit="1" customWidth="1"/>
    <col min="8707" max="8707" width="15.54296875" customWidth="1"/>
    <col min="8708" max="8708" width="9.54296875" bestFit="1" customWidth="1"/>
    <col min="8963" max="8963" width="15.54296875" customWidth="1"/>
    <col min="8964" max="8964" width="9.54296875" bestFit="1" customWidth="1"/>
    <col min="9219" max="9219" width="15.54296875" customWidth="1"/>
    <col min="9220" max="9220" width="9.54296875" bestFit="1" customWidth="1"/>
    <col min="9475" max="9475" width="15.54296875" customWidth="1"/>
    <col min="9476" max="9476" width="9.54296875" bestFit="1" customWidth="1"/>
    <col min="9731" max="9731" width="15.54296875" customWidth="1"/>
    <col min="9732" max="9732" width="9.54296875" bestFit="1" customWidth="1"/>
    <col min="9987" max="9987" width="15.54296875" customWidth="1"/>
    <col min="9988" max="9988" width="9.54296875" bestFit="1" customWidth="1"/>
    <col min="10243" max="10243" width="15.54296875" customWidth="1"/>
    <col min="10244" max="10244" width="9.54296875" bestFit="1" customWidth="1"/>
    <col min="10499" max="10499" width="15.54296875" customWidth="1"/>
    <col min="10500" max="10500" width="9.54296875" bestFit="1" customWidth="1"/>
    <col min="10755" max="10755" width="15.54296875" customWidth="1"/>
    <col min="10756" max="10756" width="9.54296875" bestFit="1" customWidth="1"/>
    <col min="11011" max="11011" width="15.54296875" customWidth="1"/>
    <col min="11012" max="11012" width="9.54296875" bestFit="1" customWidth="1"/>
    <col min="11267" max="11267" width="15.54296875" customWidth="1"/>
    <col min="11268" max="11268" width="9.54296875" bestFit="1" customWidth="1"/>
    <col min="11523" max="11523" width="15.54296875" customWidth="1"/>
    <col min="11524" max="11524" width="9.54296875" bestFit="1" customWidth="1"/>
    <col min="11779" max="11779" width="15.54296875" customWidth="1"/>
    <col min="11780" max="11780" width="9.54296875" bestFit="1" customWidth="1"/>
    <col min="12035" max="12035" width="15.54296875" customWidth="1"/>
    <col min="12036" max="12036" width="9.54296875" bestFit="1" customWidth="1"/>
    <col min="12291" max="12291" width="15.54296875" customWidth="1"/>
    <col min="12292" max="12292" width="9.54296875" bestFit="1" customWidth="1"/>
    <col min="12547" max="12547" width="15.54296875" customWidth="1"/>
    <col min="12548" max="12548" width="9.54296875" bestFit="1" customWidth="1"/>
    <col min="12803" max="12803" width="15.54296875" customWidth="1"/>
    <col min="12804" max="12804" width="9.54296875" bestFit="1" customWidth="1"/>
    <col min="13059" max="13059" width="15.54296875" customWidth="1"/>
    <col min="13060" max="13060" width="9.54296875" bestFit="1" customWidth="1"/>
    <col min="13315" max="13315" width="15.54296875" customWidth="1"/>
    <col min="13316" max="13316" width="9.54296875" bestFit="1" customWidth="1"/>
    <col min="13571" max="13571" width="15.54296875" customWidth="1"/>
    <col min="13572" max="13572" width="9.54296875" bestFit="1" customWidth="1"/>
    <col min="13827" max="13827" width="15.54296875" customWidth="1"/>
    <col min="13828" max="13828" width="9.54296875" bestFit="1" customWidth="1"/>
    <col min="14083" max="14083" width="15.54296875" customWidth="1"/>
    <col min="14084" max="14084" width="9.54296875" bestFit="1" customWidth="1"/>
    <col min="14339" max="14339" width="15.54296875" customWidth="1"/>
    <col min="14340" max="14340" width="9.54296875" bestFit="1" customWidth="1"/>
    <col min="14595" max="14595" width="15.54296875" customWidth="1"/>
    <col min="14596" max="14596" width="9.54296875" bestFit="1" customWidth="1"/>
    <col min="14851" max="14851" width="15.54296875" customWidth="1"/>
    <col min="14852" max="14852" width="9.54296875" bestFit="1" customWidth="1"/>
    <col min="15107" max="15107" width="15.54296875" customWidth="1"/>
    <col min="15108" max="15108" width="9.54296875" bestFit="1" customWidth="1"/>
    <col min="15363" max="15363" width="15.54296875" customWidth="1"/>
    <col min="15364" max="15364" width="9.54296875" bestFit="1" customWidth="1"/>
    <col min="15619" max="15619" width="15.54296875" customWidth="1"/>
    <col min="15620" max="15620" width="9.54296875" bestFit="1" customWidth="1"/>
    <col min="15875" max="15875" width="15.54296875" customWidth="1"/>
    <col min="15876" max="15876" width="9.54296875" bestFit="1" customWidth="1"/>
    <col min="16131" max="16131" width="15.54296875" customWidth="1"/>
    <col min="16132" max="16132" width="9.54296875" bestFit="1" customWidth="1"/>
  </cols>
  <sheetData>
    <row r="1" spans="2:9" x14ac:dyDescent="0.35">
      <c r="B1" s="8" t="s">
        <v>18</v>
      </c>
    </row>
    <row r="3" spans="2:9" x14ac:dyDescent="0.35">
      <c r="B3" t="s">
        <v>24</v>
      </c>
    </row>
    <row r="4" spans="2:9" ht="15" thickBot="1" x14ac:dyDescent="0.4">
      <c r="B4" s="9">
        <f ca="1">_xll.RiskPert(6,12,18)</f>
        <v>9.7022032564236973</v>
      </c>
    </row>
    <row r="5" spans="2:9" x14ac:dyDescent="0.35">
      <c r="B5" s="14"/>
      <c r="C5" s="15"/>
      <c r="D5" s="16" t="s">
        <v>21</v>
      </c>
    </row>
    <row r="6" spans="2:9" x14ac:dyDescent="0.35">
      <c r="B6" s="17"/>
      <c r="C6" s="1" t="s">
        <v>19</v>
      </c>
      <c r="D6" s="18" t="s">
        <v>16</v>
      </c>
    </row>
    <row r="7" spans="2:9" x14ac:dyDescent="0.35">
      <c r="B7" s="17"/>
      <c r="C7" s="1" t="s">
        <v>20</v>
      </c>
      <c r="D7" s="18" t="s">
        <v>22</v>
      </c>
      <c r="G7" s="6" t="s">
        <v>13</v>
      </c>
      <c r="H7" s="2" t="s">
        <v>17</v>
      </c>
      <c r="I7" s="44"/>
    </row>
    <row r="8" spans="2:9" x14ac:dyDescent="0.35">
      <c r="B8" s="17" t="s">
        <v>0</v>
      </c>
      <c r="C8" s="19">
        <v>5.0000000000000001E-3</v>
      </c>
      <c r="D8" s="20">
        <f>C8/$C$13*2</f>
        <v>6.4935064935064943E-2</v>
      </c>
      <c r="G8" s="7" t="s">
        <v>15</v>
      </c>
      <c r="H8" s="3" t="s">
        <v>16</v>
      </c>
      <c r="I8" s="44"/>
    </row>
    <row r="9" spans="2:9" x14ac:dyDescent="0.35">
      <c r="B9" s="17" t="s">
        <v>1</v>
      </c>
      <c r="C9" s="19">
        <v>0.03</v>
      </c>
      <c r="D9" s="20">
        <f t="shared" ref="D9:D19" si="0">C9/$C$13*2</f>
        <v>0.38961038961038957</v>
      </c>
      <c r="G9" s="10">
        <v>0</v>
      </c>
      <c r="H9" s="4">
        <f>-0.7*G9+1</f>
        <v>1</v>
      </c>
      <c r="I9" s="45"/>
    </row>
    <row r="10" spans="2:9" x14ac:dyDescent="0.35">
      <c r="B10" s="17" t="s">
        <v>2</v>
      </c>
      <c r="C10" s="19">
        <v>6.8000000000000005E-2</v>
      </c>
      <c r="D10" s="20">
        <f t="shared" si="0"/>
        <v>0.88311688311688319</v>
      </c>
      <c r="G10" s="10">
        <v>0.1</v>
      </c>
      <c r="H10" s="4">
        <f t="shared" ref="H10:H19" si="1">-0.7*G10+1</f>
        <v>0.93</v>
      </c>
      <c r="I10" s="45"/>
    </row>
    <row r="11" spans="2:9" x14ac:dyDescent="0.35">
      <c r="B11" s="17" t="s">
        <v>3</v>
      </c>
      <c r="C11" s="19">
        <v>0.106</v>
      </c>
      <c r="D11" s="20">
        <f t="shared" si="0"/>
        <v>1.3766233766233766</v>
      </c>
      <c r="G11" s="10">
        <v>0.2</v>
      </c>
      <c r="H11" s="4">
        <f t="shared" si="1"/>
        <v>0.86</v>
      </c>
      <c r="I11" s="45"/>
    </row>
    <row r="12" spans="2:9" x14ac:dyDescent="0.35">
      <c r="B12" s="17" t="s">
        <v>4</v>
      </c>
      <c r="C12" s="19">
        <v>0.13700000000000001</v>
      </c>
      <c r="D12" s="20">
        <f t="shared" si="0"/>
        <v>1.7792207792207795</v>
      </c>
      <c r="G12" s="10">
        <v>0.3</v>
      </c>
      <c r="H12" s="4">
        <f t="shared" si="1"/>
        <v>0.79</v>
      </c>
      <c r="I12" s="45"/>
    </row>
    <row r="13" spans="2:9" x14ac:dyDescent="0.35">
      <c r="B13" s="17" t="s">
        <v>32</v>
      </c>
      <c r="C13" s="19">
        <v>0.154</v>
      </c>
      <c r="D13" s="20">
        <f t="shared" si="0"/>
        <v>2</v>
      </c>
      <c r="G13" s="10">
        <v>0.4</v>
      </c>
      <c r="H13" s="4">
        <f t="shared" si="1"/>
        <v>0.72</v>
      </c>
      <c r="I13" s="45"/>
    </row>
    <row r="14" spans="2:9" x14ac:dyDescent="0.35">
      <c r="B14" s="17" t="s">
        <v>6</v>
      </c>
      <c r="C14" s="19">
        <v>0.154</v>
      </c>
      <c r="D14" s="20">
        <f t="shared" si="0"/>
        <v>2</v>
      </c>
      <c r="G14" s="10">
        <v>0.5</v>
      </c>
      <c r="H14" s="4">
        <f t="shared" si="1"/>
        <v>0.65</v>
      </c>
      <c r="I14" s="45"/>
    </row>
    <row r="15" spans="2:9" x14ac:dyDescent="0.35">
      <c r="B15" s="17" t="s">
        <v>7</v>
      </c>
      <c r="C15" s="19">
        <v>0.13700000000000001</v>
      </c>
      <c r="D15" s="20">
        <f t="shared" si="0"/>
        <v>1.7792207792207795</v>
      </c>
      <c r="G15" s="10">
        <v>0.6</v>
      </c>
      <c r="H15" s="4">
        <f t="shared" si="1"/>
        <v>0.58000000000000007</v>
      </c>
      <c r="I15" s="45"/>
    </row>
    <row r="16" spans="2:9" x14ac:dyDescent="0.35">
      <c r="B16" s="17" t="s">
        <v>8</v>
      </c>
      <c r="C16" s="19">
        <v>0.106</v>
      </c>
      <c r="D16" s="20">
        <f t="shared" si="0"/>
        <v>1.3766233766233766</v>
      </c>
      <c r="G16" s="10">
        <v>0.7</v>
      </c>
      <c r="H16" s="4">
        <f t="shared" si="1"/>
        <v>0.51</v>
      </c>
      <c r="I16" s="45"/>
    </row>
    <row r="17" spans="2:19" x14ac:dyDescent="0.35">
      <c r="B17" s="17" t="s">
        <v>9</v>
      </c>
      <c r="C17" s="19">
        <v>6.8000000000000005E-2</v>
      </c>
      <c r="D17" s="20">
        <f t="shared" si="0"/>
        <v>0.88311688311688319</v>
      </c>
      <c r="G17" s="10">
        <v>0.8</v>
      </c>
      <c r="H17" s="4">
        <f t="shared" si="1"/>
        <v>0.44000000000000006</v>
      </c>
      <c r="I17" s="45"/>
    </row>
    <row r="18" spans="2:19" x14ac:dyDescent="0.35">
      <c r="B18" s="17" t="s">
        <v>10</v>
      </c>
      <c r="C18" s="19">
        <v>0.03</v>
      </c>
      <c r="D18" s="20">
        <f t="shared" si="0"/>
        <v>0.38961038961038957</v>
      </c>
      <c r="G18" s="10">
        <v>0.9</v>
      </c>
      <c r="H18" s="4">
        <f t="shared" si="1"/>
        <v>0.37</v>
      </c>
      <c r="I18" s="45"/>
    </row>
    <row r="19" spans="2:19" ht="15" thickBot="1" x14ac:dyDescent="0.4">
      <c r="B19" s="17" t="s">
        <v>11</v>
      </c>
      <c r="C19" s="19">
        <v>5.0000000000000001E-3</v>
      </c>
      <c r="D19" s="20">
        <f t="shared" si="0"/>
        <v>6.4935064935064943E-2</v>
      </c>
      <c r="G19" s="11">
        <v>1</v>
      </c>
      <c r="H19" s="5">
        <f t="shared" si="1"/>
        <v>0.30000000000000004</v>
      </c>
      <c r="I19" s="45"/>
    </row>
    <row r="20" spans="2:19" ht="15" thickBot="1" x14ac:dyDescent="0.4">
      <c r="B20" s="21" t="s">
        <v>12</v>
      </c>
      <c r="C20" s="22">
        <f>SUM(C8:C19)</f>
        <v>1</v>
      </c>
      <c r="D20" s="23">
        <f>SUM(D8:D19)</f>
        <v>12.987012987012989</v>
      </c>
      <c r="J20" s="46" t="s">
        <v>62</v>
      </c>
      <c r="K20" s="47"/>
      <c r="L20" s="47"/>
      <c r="M20" s="47"/>
      <c r="N20" s="47"/>
      <c r="O20" s="47"/>
      <c r="P20" s="48"/>
    </row>
    <row r="21" spans="2:19" ht="15" thickBot="1" x14ac:dyDescent="0.4">
      <c r="J21" s="32">
        <v>1</v>
      </c>
      <c r="K21" s="33" t="s">
        <v>33</v>
      </c>
      <c r="L21" s="33">
        <v>1</v>
      </c>
      <c r="M21" s="33" t="s">
        <v>33</v>
      </c>
      <c r="N21" s="33">
        <v>1</v>
      </c>
      <c r="O21" s="33" t="s">
        <v>33</v>
      </c>
      <c r="P21" s="34">
        <v>1</v>
      </c>
    </row>
    <row r="22" spans="2:19" ht="15" thickBot="1" x14ac:dyDescent="0.4">
      <c r="B22" s="14" t="s">
        <v>23</v>
      </c>
      <c r="C22" s="15"/>
      <c r="D22" s="15"/>
      <c r="E22" s="15"/>
      <c r="F22" s="15"/>
      <c r="G22" s="15"/>
      <c r="H22" s="15"/>
      <c r="J22" s="35">
        <v>65000</v>
      </c>
      <c r="K22" s="36" t="s">
        <v>33</v>
      </c>
      <c r="L22" s="36">
        <v>65000</v>
      </c>
      <c r="M22" s="36" t="s">
        <v>33</v>
      </c>
      <c r="N22" s="36">
        <v>65000</v>
      </c>
      <c r="O22" s="36" t="s">
        <v>33</v>
      </c>
      <c r="P22" s="37">
        <v>65000</v>
      </c>
    </row>
    <row r="23" spans="2:19" x14ac:dyDescent="0.35">
      <c r="B23" s="17"/>
      <c r="H23" s="24"/>
      <c r="J23" t="s">
        <v>59</v>
      </c>
      <c r="L23" t="s">
        <v>59</v>
      </c>
      <c r="N23" t="s">
        <v>59</v>
      </c>
      <c r="P23" t="s">
        <v>59</v>
      </c>
    </row>
    <row r="24" spans="2:19" x14ac:dyDescent="0.35">
      <c r="B24" s="17"/>
      <c r="H24" s="18" t="s">
        <v>25</v>
      </c>
      <c r="I24" s="1"/>
      <c r="J24" t="s">
        <v>55</v>
      </c>
      <c r="L24" t="s">
        <v>56</v>
      </c>
      <c r="N24" t="s">
        <v>57</v>
      </c>
      <c r="P24" t="s">
        <v>58</v>
      </c>
    </row>
    <row r="25" spans="2:19" ht="15" thickBot="1" x14ac:dyDescent="0.4">
      <c r="B25" s="17"/>
      <c r="F25" s="1" t="s">
        <v>14</v>
      </c>
      <c r="H25" s="18" t="s">
        <v>30</v>
      </c>
      <c r="I25" s="1"/>
      <c r="J25" s="30">
        <f>J21/J22</f>
        <v>1.5384615384615384E-5</v>
      </c>
      <c r="K25" s="30" t="s">
        <v>33</v>
      </c>
      <c r="L25" s="30">
        <f t="shared" ref="L25:P25" si="2">L21/L22</f>
        <v>1.5384615384615384E-5</v>
      </c>
      <c r="M25" s="30" t="s">
        <v>33</v>
      </c>
      <c r="N25" s="30">
        <f t="shared" si="2"/>
        <v>1.5384615384615384E-5</v>
      </c>
      <c r="O25" s="30" t="s">
        <v>33</v>
      </c>
      <c r="P25" s="30">
        <f t="shared" si="2"/>
        <v>1.5384615384615384E-5</v>
      </c>
      <c r="Q25" s="30" t="s">
        <v>33</v>
      </c>
    </row>
    <row r="26" spans="2:19" ht="15" thickBot="1" x14ac:dyDescent="0.4">
      <c r="B26" s="17"/>
      <c r="C26" s="1" t="s">
        <v>21</v>
      </c>
      <c r="F26" s="1" t="s">
        <v>16</v>
      </c>
      <c r="G26" s="1" t="s">
        <v>14</v>
      </c>
      <c r="H26" s="18" t="s">
        <v>28</v>
      </c>
      <c r="I26" s="39" t="s">
        <v>63</v>
      </c>
      <c r="J26" s="40">
        <f>1-J25</f>
        <v>0.99998461538461536</v>
      </c>
      <c r="K26" s="40" t="s">
        <v>33</v>
      </c>
      <c r="L26" s="40">
        <f t="shared" ref="L26:N26" si="3">1-L25</f>
        <v>0.99998461538461536</v>
      </c>
      <c r="M26" s="40" t="s">
        <v>33</v>
      </c>
      <c r="N26" s="40">
        <f t="shared" si="3"/>
        <v>0.99998461538461536</v>
      </c>
      <c r="O26" s="40" t="s">
        <v>33</v>
      </c>
      <c r="P26" s="41">
        <f xml:space="preserve"> 1-P25</f>
        <v>0.99998461538461536</v>
      </c>
    </row>
    <row r="27" spans="2:19" x14ac:dyDescent="0.35">
      <c r="B27" s="17"/>
      <c r="C27" s="1" t="s">
        <v>16</v>
      </c>
      <c r="D27" s="1"/>
      <c r="E27" s="1" t="s">
        <v>13</v>
      </c>
      <c r="F27" s="1" t="s">
        <v>26</v>
      </c>
      <c r="G27" s="1" t="s">
        <v>16</v>
      </c>
      <c r="H27" s="18" t="s">
        <v>29</v>
      </c>
      <c r="I27" s="42" t="s">
        <v>64</v>
      </c>
      <c r="J27" s="43">
        <f>J25+J26</f>
        <v>1</v>
      </c>
      <c r="K27" s="43" t="s">
        <v>33</v>
      </c>
      <c r="L27" s="43">
        <f t="shared" ref="L27:P27" si="4">L25+L26</f>
        <v>1</v>
      </c>
      <c r="M27" s="43" t="s">
        <v>33</v>
      </c>
      <c r="N27" s="43">
        <f t="shared" si="4"/>
        <v>1</v>
      </c>
      <c r="O27" s="43" t="s">
        <v>33</v>
      </c>
      <c r="P27" s="43">
        <f t="shared" si="4"/>
        <v>1</v>
      </c>
    </row>
    <row r="28" spans="2:19" x14ac:dyDescent="0.35">
      <c r="B28" s="17"/>
      <c r="C28" s="1" t="s">
        <v>22</v>
      </c>
      <c r="D28" s="1"/>
      <c r="E28" s="1" t="s">
        <v>15</v>
      </c>
      <c r="F28" s="1" t="s">
        <v>27</v>
      </c>
      <c r="G28" s="1">
        <f ca="1">_xll.RiskDiscrete({0,1},{0.6,0.4})</f>
        <v>0</v>
      </c>
      <c r="H28" s="25">
        <f ca="1">_xll.RiskOutput(,"Solar Power Output",1)+_xll.RiskNormal(27,5)</f>
        <v>23.91120480922018</v>
      </c>
      <c r="I28" s="38"/>
      <c r="R28" s="13"/>
    </row>
    <row r="29" spans="2:19" x14ac:dyDescent="0.35">
      <c r="B29" s="17" t="s">
        <v>0</v>
      </c>
      <c r="C29" s="12">
        <v>6.4935064935064943E-2</v>
      </c>
      <c r="D29" s="19">
        <f ca="1">_xll.RiskUniform(0,1)</f>
        <v>0.40036087455721781</v>
      </c>
      <c r="E29" s="19">
        <f ca="1">D29</f>
        <v>0.40036087455721781</v>
      </c>
      <c r="F29" s="12">
        <f ca="1">(-0.7*E29+1)*C29</f>
        <v>4.673684336428232E-2</v>
      </c>
      <c r="G29" s="12">
        <f ca="1">IF($G$28=0,C29,F29)</f>
        <v>6.4935064935064943E-2</v>
      </c>
      <c r="H29" s="26">
        <f ca="1">_xll.RiskOutput(,"Solar Power Output",2)+G29*(IF($H$28&gt;25,1-($H$28-25)*0.1/20,1+(25-$H$28)*0.1/20))</f>
        <v>6.5288569867136312E-2</v>
      </c>
      <c r="I29" s="12"/>
      <c r="J29" cm="1">
        <f t="array" aca="1" ref="J29" ca="1">_xll.RiskBernoulli(J$26)</f>
        <v>1</v>
      </c>
      <c r="L29" cm="1">
        <f t="array" aca="1" ref="L29" ca="1">_xll.RiskBernoulli(L$26)</f>
        <v>1</v>
      </c>
      <c r="N29" cm="1">
        <f t="array" aca="1" ref="N29" ca="1">_xll.RiskBernoulli(N$26)</f>
        <v>1</v>
      </c>
      <c r="P29" cm="1">
        <f t="array" aca="1" ref="P29" ca="1">_xll.RiskBernoulli(P$26)</f>
        <v>1</v>
      </c>
      <c r="Q29">
        <f ca="1">H29*J29*L29*N29*P29</f>
        <v>6.5288569867136312E-2</v>
      </c>
      <c r="R29" s="13">
        <f ca="1">IF(Q29=0,0,Q29)</f>
        <v>6.5288569867136312E-2</v>
      </c>
      <c r="S29" s="31" t="s">
        <v>33</v>
      </c>
    </row>
    <row r="30" spans="2:19" x14ac:dyDescent="0.35">
      <c r="B30" s="17" t="s">
        <v>1</v>
      </c>
      <c r="C30" s="12">
        <v>0.38961038961038957</v>
      </c>
      <c r="D30" s="19">
        <f ca="1">D29*_xll.RiskUniform(0.8,1.2)</f>
        <v>0.34141163715617157</v>
      </c>
      <c r="E30" s="19">
        <f ca="1">IF(D30&gt;1,1,D30)</f>
        <v>0.34141163715617157</v>
      </c>
      <c r="F30" s="12">
        <f t="shared" ref="F30:F40" ca="1" si="5">(-0.7*E30+1)*C30</f>
        <v>0.29649812493143374</v>
      </c>
      <c r="G30" s="12">
        <f t="shared" ref="G30:G40" ca="1" si="6">IF($G$28=0,C30,F30)</f>
        <v>0.38961038961038957</v>
      </c>
      <c r="H30" s="26">
        <f ca="1">_xll.RiskOutput(,"Solar Power Output",3)+G30*(IF($H$28&gt;25,1-($H$28-25)*0.1/20,1+(25-$H$28)*0.1/20))</f>
        <v>0.39173141920281779</v>
      </c>
      <c r="I30" s="12"/>
      <c r="J30" cm="1">
        <f t="array" aca="1" ref="J30" ca="1">_xll.RiskBernoulli(J$26)</f>
        <v>1</v>
      </c>
      <c r="L30" cm="1">
        <f t="array" aca="1" ref="L30" ca="1">_xll.RiskBernoulli(L$26)</f>
        <v>1</v>
      </c>
      <c r="N30" cm="1">
        <f t="array" aca="1" ref="N30" ca="1">_xll.RiskBernoulli(N$26)</f>
        <v>1</v>
      </c>
      <c r="P30" cm="1">
        <f t="array" aca="1" ref="P30" ca="1">_xll.RiskBernoulli(P$26)</f>
        <v>1</v>
      </c>
      <c r="Q30">
        <f t="shared" ref="Q30:Q40" ca="1" si="7">H30*J30*L30*N30*P30</f>
        <v>0.39173141920281779</v>
      </c>
      <c r="R30" s="13">
        <f ca="1">IF(Q29=0,0,Q30)</f>
        <v>0.39173141920281779</v>
      </c>
    </row>
    <row r="31" spans="2:19" x14ac:dyDescent="0.35">
      <c r="B31" s="17" t="s">
        <v>2</v>
      </c>
      <c r="C31" s="12">
        <v>0.88311688311688319</v>
      </c>
      <c r="D31" s="19">
        <f ca="1">D30*_xll.RiskUniform(0.8,1.2)</f>
        <v>0.34812565984104232</v>
      </c>
      <c r="E31" s="19">
        <f t="shared" ref="E31:E40" ca="1" si="8">IF(D31&gt;1,1,D31)</f>
        <v>0.34812565984104232</v>
      </c>
      <c r="F31" s="12">
        <f t="shared" ca="1" si="5"/>
        <v>0.66791192976060254</v>
      </c>
      <c r="G31" s="12">
        <f t="shared" ca="1" si="6"/>
        <v>0.88311688311688319</v>
      </c>
      <c r="H31" s="26">
        <f ca="1">_xll.RiskOutput(,"Solar Power Output",4)+G31*(IF($H$28&gt;25,1-($H$28-25)*0.1/20,1+(25-$H$28)*0.1/20))</f>
        <v>0.88792455019305383</v>
      </c>
      <c r="I31" s="12"/>
      <c r="J31" cm="1">
        <f t="array" aca="1" ref="J31" ca="1">_xll.RiskBernoulli(J$26)</f>
        <v>1</v>
      </c>
      <c r="L31" cm="1">
        <f t="array" aca="1" ref="L31" ca="1">_xll.RiskBernoulli(L$26)</f>
        <v>1</v>
      </c>
      <c r="N31" cm="1">
        <f t="array" aca="1" ref="N31" ca="1">_xll.RiskBernoulli(N$26)</f>
        <v>1</v>
      </c>
      <c r="P31" cm="1">
        <f t="array" aca="1" ref="P31" ca="1">_xll.RiskBernoulli(P$26)</f>
        <v>1</v>
      </c>
      <c r="Q31">
        <f t="shared" ca="1" si="7"/>
        <v>0.88792455019305383</v>
      </c>
      <c r="R31" s="13">
        <f t="shared" ref="R31:R40" ca="1" si="9">IF(R30=0,0,Q31)</f>
        <v>0.88792455019305383</v>
      </c>
    </row>
    <row r="32" spans="2:19" x14ac:dyDescent="0.35">
      <c r="B32" s="17" t="s">
        <v>3</v>
      </c>
      <c r="C32" s="12">
        <v>1.3766233766233766</v>
      </c>
      <c r="D32" s="19">
        <f ca="1">D31*_xll.RiskUniform(0.8,1.2)</f>
        <v>0.34031955891418691</v>
      </c>
      <c r="E32" s="19">
        <f t="shared" ca="1" si="8"/>
        <v>0.34031955891418691</v>
      </c>
      <c r="F32" s="12">
        <f t="shared" ca="1" si="5"/>
        <v>1.0486790743969783</v>
      </c>
      <c r="G32" s="12">
        <f t="shared" ca="1" si="6"/>
        <v>1.3766233766233766</v>
      </c>
      <c r="H32" s="26">
        <f ca="1">_xll.RiskOutput(,"Solar Power Output",5)+G32*(IF($H$28&gt;25,1-($H$28-25)*0.1/20,1+(25-$H$28)*0.1/20))</f>
        <v>1.3841176811832898</v>
      </c>
      <c r="I32" s="12"/>
      <c r="J32" cm="1">
        <f t="array" aca="1" ref="J32" ca="1">_xll.RiskBernoulli(J$26)</f>
        <v>1</v>
      </c>
      <c r="L32" cm="1">
        <f t="array" aca="1" ref="L32" ca="1">_xll.RiskBernoulli(L$26)</f>
        <v>1</v>
      </c>
      <c r="N32" cm="1">
        <f t="array" aca="1" ref="N32" ca="1">_xll.RiskBernoulli(N$26)</f>
        <v>1</v>
      </c>
      <c r="P32" cm="1">
        <f t="array" aca="1" ref="P32" ca="1">_xll.RiskBernoulli(P$26)</f>
        <v>1</v>
      </c>
      <c r="Q32">
        <f t="shared" ca="1" si="7"/>
        <v>1.3841176811832898</v>
      </c>
      <c r="R32" s="13">
        <f t="shared" ca="1" si="9"/>
        <v>1.3841176811832898</v>
      </c>
    </row>
    <row r="33" spans="2:18" x14ac:dyDescent="0.35">
      <c r="B33" s="17" t="s">
        <v>4</v>
      </c>
      <c r="C33" s="12">
        <v>1.7792207792207795</v>
      </c>
      <c r="D33" s="19">
        <f ca="1">D32*_xll.RiskUniform(0.8,1.2)</f>
        <v>0.39711688188566574</v>
      </c>
      <c r="E33" s="19">
        <f t="shared" ca="1" si="8"/>
        <v>0.39711688188566574</v>
      </c>
      <c r="F33" s="12">
        <f t="shared" ca="1" si="5"/>
        <v>1.2846297535995412</v>
      </c>
      <c r="G33" s="12">
        <f t="shared" ca="1" si="6"/>
        <v>1.7792207792207795</v>
      </c>
      <c r="H33" s="26">
        <f ca="1">_xll.RiskOutput(,"Solar Power Output",6)+G33*(IF($H$28&gt;25,1-($H$28-25)*0.1/20,1+(25-$H$28)*0.1/20))</f>
        <v>1.788906814359535</v>
      </c>
      <c r="I33" s="12"/>
      <c r="J33" cm="1">
        <f t="array" aca="1" ref="J33" ca="1">_xll.RiskBernoulli(J$26)</f>
        <v>1</v>
      </c>
      <c r="L33" cm="1">
        <f t="array" aca="1" ref="L33" ca="1">_xll.RiskBernoulli(L$26)</f>
        <v>1</v>
      </c>
      <c r="N33" cm="1">
        <f t="array" aca="1" ref="N33" ca="1">_xll.RiskBernoulli(N$26)</f>
        <v>1</v>
      </c>
      <c r="P33" cm="1">
        <f t="array" aca="1" ref="P33" ca="1">_xll.RiskBernoulli(P$26)</f>
        <v>1</v>
      </c>
      <c r="Q33">
        <f t="shared" ca="1" si="7"/>
        <v>1.788906814359535</v>
      </c>
      <c r="R33" s="13">
        <f t="shared" ca="1" si="9"/>
        <v>1.788906814359535</v>
      </c>
    </row>
    <row r="34" spans="2:18" x14ac:dyDescent="0.35">
      <c r="B34" s="17" t="s">
        <v>5</v>
      </c>
      <c r="C34" s="12">
        <v>2</v>
      </c>
      <c r="D34" s="19">
        <f ca="1">D33*_xll.RiskUniform(0.8,1.2)</f>
        <v>0.33390426407016144</v>
      </c>
      <c r="E34" s="19">
        <f t="shared" ca="1" si="8"/>
        <v>0.33390426407016144</v>
      </c>
      <c r="F34" s="12">
        <f t="shared" ca="1" si="5"/>
        <v>1.532534030301774</v>
      </c>
      <c r="G34" s="12">
        <f t="shared" ca="1" si="6"/>
        <v>2</v>
      </c>
      <c r="H34" s="26">
        <f ca="1">_xll.RiskOutput(,"Solar Power Output",7)+G34*(IF($H$28&gt;25,1-($H$28-25)*0.1/20,1+(25-$H$28)*0.1/20))</f>
        <v>2.0108879519077982</v>
      </c>
      <c r="I34" s="12"/>
      <c r="J34" cm="1">
        <f t="array" aca="1" ref="J34" ca="1">_xll.RiskBernoulli(J$26)</f>
        <v>1</v>
      </c>
      <c r="L34" cm="1">
        <f t="array" aca="1" ref="L34" ca="1">_xll.RiskBernoulli(L$26)</f>
        <v>1</v>
      </c>
      <c r="N34" cm="1">
        <f t="array" aca="1" ref="N34" ca="1">_xll.RiskBernoulli(N$26)</f>
        <v>1</v>
      </c>
      <c r="P34" cm="1">
        <f t="array" aca="1" ref="P34" ca="1">_xll.RiskBernoulli(P$26)</f>
        <v>1</v>
      </c>
      <c r="Q34">
        <f t="shared" ca="1" si="7"/>
        <v>2.0108879519077982</v>
      </c>
      <c r="R34" s="13">
        <f t="shared" ca="1" si="9"/>
        <v>2.0108879519077982</v>
      </c>
    </row>
    <row r="35" spans="2:18" x14ac:dyDescent="0.35">
      <c r="B35" s="17" t="s">
        <v>6</v>
      </c>
      <c r="C35" s="12">
        <v>2</v>
      </c>
      <c r="D35" s="19">
        <f ca="1">D34*_xll.RiskUniform(0.8,1.2)</f>
        <v>0.34107115867026588</v>
      </c>
      <c r="E35" s="19">
        <f t="shared" ca="1" si="8"/>
        <v>0.34107115867026588</v>
      </c>
      <c r="F35" s="12">
        <f t="shared" ca="1" si="5"/>
        <v>1.5225003778616277</v>
      </c>
      <c r="G35" s="12">
        <f t="shared" ca="1" si="6"/>
        <v>2</v>
      </c>
      <c r="H35" s="26">
        <f ca="1">_xll.RiskOutput(,"Solar Power Output",8)+G35*(IF($H$28&gt;25,1-($H$28-25)*0.1/20,1+(25-$H$28)*0.1/20))</f>
        <v>2.0108879519077982</v>
      </c>
      <c r="I35" s="12"/>
      <c r="J35" cm="1">
        <f t="array" aca="1" ref="J35" ca="1">_xll.RiskBernoulli(J$26)</f>
        <v>1</v>
      </c>
      <c r="L35" cm="1">
        <f t="array" aca="1" ref="L35" ca="1">_xll.RiskBernoulli(L$26)</f>
        <v>1</v>
      </c>
      <c r="N35" cm="1">
        <f t="array" aca="1" ref="N35" ca="1">_xll.RiskBernoulli(N$26)</f>
        <v>1</v>
      </c>
      <c r="P35" cm="1">
        <f t="array" aca="1" ref="P35" ca="1">_xll.RiskBernoulli(P$26)</f>
        <v>1</v>
      </c>
      <c r="Q35">
        <f t="shared" ca="1" si="7"/>
        <v>2.0108879519077982</v>
      </c>
      <c r="R35" s="13">
        <f t="shared" ca="1" si="9"/>
        <v>2.0108879519077982</v>
      </c>
    </row>
    <row r="36" spans="2:18" x14ac:dyDescent="0.35">
      <c r="B36" s="17" t="s">
        <v>7</v>
      </c>
      <c r="C36" s="12">
        <v>1.7792207792207795</v>
      </c>
      <c r="D36" s="19">
        <f ca="1">D35*_xll.RiskUniform(0.8,1.2)</f>
        <v>0.40925527948415263</v>
      </c>
      <c r="E36" s="19">
        <f t="shared" ca="1" si="8"/>
        <v>0.40925527948415263</v>
      </c>
      <c r="F36" s="12">
        <f t="shared" ca="1" si="5"/>
        <v>1.2695119311359713</v>
      </c>
      <c r="G36" s="12">
        <f t="shared" ca="1" si="6"/>
        <v>1.7792207792207795</v>
      </c>
      <c r="H36" s="26">
        <f ca="1">_xll.RiskOutput(,"Solar Power Output",9)+G36*(IF($H$28&gt;25,1-($H$28-25)*0.1/20,1+(25-$H$28)*0.1/20))</f>
        <v>1.788906814359535</v>
      </c>
      <c r="I36" s="12"/>
      <c r="J36" cm="1">
        <f t="array" aca="1" ref="J36" ca="1">_xll.RiskBernoulli(J$26)</f>
        <v>1</v>
      </c>
      <c r="L36" cm="1">
        <f t="array" aca="1" ref="L36" ca="1">_xll.RiskBernoulli(L$26)</f>
        <v>1</v>
      </c>
      <c r="N36" cm="1">
        <f t="array" aca="1" ref="N36" ca="1">_xll.RiskBernoulli(N$26)</f>
        <v>1</v>
      </c>
      <c r="P36" cm="1">
        <f t="array" aca="1" ref="P36" ca="1">_xll.RiskBernoulli(P$26)</f>
        <v>1</v>
      </c>
      <c r="Q36">
        <f t="shared" ca="1" si="7"/>
        <v>1.788906814359535</v>
      </c>
      <c r="R36" s="13">
        <f t="shared" ca="1" si="9"/>
        <v>1.788906814359535</v>
      </c>
    </row>
    <row r="37" spans="2:18" x14ac:dyDescent="0.35">
      <c r="B37" s="17" t="s">
        <v>8</v>
      </c>
      <c r="C37" s="12">
        <v>1.3766233766233766</v>
      </c>
      <c r="D37" s="19">
        <f ca="1">D36*_xll.RiskUniform(0.8,1.2)</f>
        <v>0.34187322949381338</v>
      </c>
      <c r="E37" s="19">
        <f t="shared" ca="1" si="8"/>
        <v>0.34187322949381338</v>
      </c>
      <c r="F37" s="12">
        <f t="shared" ca="1" si="5"/>
        <v>1.0471819009293384</v>
      </c>
      <c r="G37" s="12">
        <f t="shared" ca="1" si="6"/>
        <v>1.3766233766233766</v>
      </c>
      <c r="H37" s="26">
        <f ca="1">_xll.RiskOutput(,"Solar Power Output",10)+G37*(IF($H$28&gt;25,1-($H$28-25)*0.1/20,1+(25-$H$28)*0.1/20))</f>
        <v>1.3841176811832898</v>
      </c>
      <c r="I37" s="12"/>
      <c r="J37" cm="1">
        <f t="array" aca="1" ref="J37" ca="1">_xll.RiskBernoulli(J$26)</f>
        <v>1</v>
      </c>
      <c r="L37" cm="1">
        <f t="array" aca="1" ref="L37" ca="1">_xll.RiskBernoulli(L$26)</f>
        <v>1</v>
      </c>
      <c r="N37" cm="1">
        <f t="array" aca="1" ref="N37" ca="1">_xll.RiskBernoulli(N$26)</f>
        <v>1</v>
      </c>
      <c r="P37" cm="1">
        <f t="array" aca="1" ref="P37" ca="1">_xll.RiskBernoulli(P$26)</f>
        <v>1</v>
      </c>
      <c r="Q37">
        <f t="shared" ca="1" si="7"/>
        <v>1.3841176811832898</v>
      </c>
      <c r="R37" s="13">
        <f t="shared" ca="1" si="9"/>
        <v>1.3841176811832898</v>
      </c>
    </row>
    <row r="38" spans="2:18" x14ac:dyDescent="0.35">
      <c r="B38" s="17" t="s">
        <v>9</v>
      </c>
      <c r="C38" s="12">
        <v>0.88311688311688319</v>
      </c>
      <c r="D38" s="19">
        <f ca="1">D37*_xll.RiskUniform(0.8,1.2)</f>
        <v>0.40575560703215807</v>
      </c>
      <c r="E38" s="19">
        <f t="shared" ca="1" si="8"/>
        <v>0.40575560703215807</v>
      </c>
      <c r="F38" s="12">
        <f t="shared" ca="1" si="5"/>
        <v>0.63228614422427643</v>
      </c>
      <c r="G38" s="12">
        <f t="shared" ca="1" si="6"/>
        <v>0.88311688311688319</v>
      </c>
      <c r="H38" s="26">
        <f ca="1">_xll.RiskOutput(,"Solar Power Output",11)+G38*(IF($H$28&gt;25,1-($H$28-25)*0.1/20,1+(25-$H$28)*0.1/20))</f>
        <v>0.88792455019305383</v>
      </c>
      <c r="I38" s="12"/>
      <c r="J38" cm="1">
        <f t="array" aca="1" ref="J38" ca="1">_xll.RiskBernoulli(J$26)</f>
        <v>1</v>
      </c>
      <c r="L38" cm="1">
        <f t="array" aca="1" ref="L38" ca="1">_xll.RiskBernoulli(L$26)</f>
        <v>1</v>
      </c>
      <c r="N38" cm="1">
        <f t="array" aca="1" ref="N38" ca="1">_xll.RiskBernoulli(N$26)</f>
        <v>1</v>
      </c>
      <c r="P38" cm="1">
        <f t="array" aca="1" ref="P38" ca="1">_xll.RiskBernoulli(P$26)</f>
        <v>1</v>
      </c>
      <c r="Q38">
        <f t="shared" ca="1" si="7"/>
        <v>0.88792455019305383</v>
      </c>
      <c r="R38" s="13">
        <f t="shared" ca="1" si="9"/>
        <v>0.88792455019305383</v>
      </c>
    </row>
    <row r="39" spans="2:18" x14ac:dyDescent="0.35">
      <c r="B39" s="17" t="s">
        <v>10</v>
      </c>
      <c r="C39" s="12">
        <v>0.38961038961038957</v>
      </c>
      <c r="D39" s="19">
        <f ca="1">D38*_xll.RiskUniform(0.8,1.2)</f>
        <v>0.43208924005029492</v>
      </c>
      <c r="E39" s="19">
        <f t="shared" ca="1" si="8"/>
        <v>0.43208924005029492</v>
      </c>
      <c r="F39" s="12">
        <f t="shared" ca="1" si="5"/>
        <v>0.27176786959667282</v>
      </c>
      <c r="G39" s="12">
        <f t="shared" ca="1" si="6"/>
        <v>0.38961038961038957</v>
      </c>
      <c r="H39" s="26">
        <f ca="1">_xll.RiskOutput(,"Solar Power Output",12)+G39*(IF($H$28&gt;25,1-($H$28-25)*0.1/20,1+(25-$H$28)*0.1/20))</f>
        <v>0.39173141920281779</v>
      </c>
      <c r="I39" s="12"/>
      <c r="J39" cm="1">
        <f t="array" aca="1" ref="J39" ca="1">_xll.RiskBernoulli(J$26)</f>
        <v>1</v>
      </c>
      <c r="L39" cm="1">
        <f t="array" aca="1" ref="L39" ca="1">_xll.RiskBernoulli(L$26)</f>
        <v>1</v>
      </c>
      <c r="N39" cm="1">
        <f t="array" aca="1" ref="N39" ca="1">_xll.RiskBernoulli(N$26)</f>
        <v>1</v>
      </c>
      <c r="P39" cm="1">
        <f t="array" aca="1" ref="P39" ca="1">_xll.RiskBernoulli(P$26)</f>
        <v>1</v>
      </c>
      <c r="Q39">
        <f t="shared" ca="1" si="7"/>
        <v>0.39173141920281779</v>
      </c>
      <c r="R39" s="13">
        <f t="shared" ca="1" si="9"/>
        <v>0.39173141920281779</v>
      </c>
    </row>
    <row r="40" spans="2:18" ht="15" thickBot="1" x14ac:dyDescent="0.4">
      <c r="B40" s="17" t="s">
        <v>11</v>
      </c>
      <c r="C40" s="12">
        <v>6.4935064935064943E-2</v>
      </c>
      <c r="D40" s="19">
        <f ca="1">D39*_xll.RiskUniform(0.8,1.2)</f>
        <v>0.50726306505106644</v>
      </c>
      <c r="E40" s="19">
        <f t="shared" ca="1" si="8"/>
        <v>0.50726306505106644</v>
      </c>
      <c r="F40" s="12">
        <f t="shared" ca="1" si="5"/>
        <v>4.1877652887289195E-2</v>
      </c>
      <c r="G40" s="12">
        <f t="shared" ca="1" si="6"/>
        <v>6.4935064935064943E-2</v>
      </c>
      <c r="H40" s="26">
        <f ca="1">_xll.RiskOutput(,"Solar Power Output",13)+G40*(IF($H$28&gt;25,1-($H$28-25)*0.1/20,1+(25-$H$28)*0.1/20))</f>
        <v>6.5288569867136312E-2</v>
      </c>
      <c r="I40" s="12"/>
      <c r="J40" cm="1">
        <f t="array" aca="1" ref="J40" ca="1">_xll.RiskBernoulli(J$26)</f>
        <v>1</v>
      </c>
      <c r="L40" cm="1">
        <f t="array" aca="1" ref="L40" ca="1">_xll.RiskBernoulli(L$26)</f>
        <v>1</v>
      </c>
      <c r="N40" cm="1">
        <f t="array" aca="1" ref="N40" ca="1">_xll.RiskBernoulli(N$26)</f>
        <v>1</v>
      </c>
      <c r="P40" cm="1">
        <f t="array" aca="1" ref="P40" ca="1">_xll.RiskBernoulli(P$26)</f>
        <v>1</v>
      </c>
      <c r="Q40">
        <f t="shared" ca="1" si="7"/>
        <v>6.5288569867136312E-2</v>
      </c>
      <c r="R40" s="13">
        <f t="shared" ca="1" si="9"/>
        <v>6.5288569867136312E-2</v>
      </c>
    </row>
    <row r="41" spans="2:18" ht="15" thickBot="1" x14ac:dyDescent="0.4">
      <c r="B41" s="21"/>
      <c r="C41" s="27"/>
      <c r="D41" s="27"/>
      <c r="E41" s="27"/>
      <c r="F41" s="27"/>
      <c r="G41" s="28" t="s">
        <v>31</v>
      </c>
      <c r="H41" s="29">
        <f ca="1">_xll.RiskOutput("Total:","Solar Power Output",14)+SUM(H29:H40)</f>
        <v>13.05771397342726</v>
      </c>
      <c r="I41" s="12"/>
      <c r="R41" s="13" cm="1">
        <f t="array" aca="1" ref="R41" ca="1">_xll.RiskOutput()+SUM(R29:R40)</f>
        <v>13.05771397342726</v>
      </c>
    </row>
  </sheetData>
  <mergeCells count="1">
    <mergeCell ref="J20:P20"/>
  </mergeCells>
  <conditionalFormatting sqref="B4 G28:H28 D29:D40 J29:J40 L29:L40 N29:N40 P29:P40 H29:H41 R41">
    <cfRule type="expression" dxfId="2" priority="1" stopIfTrue="1">
      <formula>RiskColorCellsSimOutput</formula>
    </cfRule>
    <cfRule type="expression" dxfId="1" priority="2" stopIfTrue="1">
      <formula>RiskColorCellsSimInput</formula>
    </cfRule>
    <cfRule type="expression" dxfId="0" priority="3" stopIfTrue="1">
      <formula>RiskColorCellsSimStatistics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RiskSerializationData8</vt:lpstr>
      <vt:lpstr>Solar</vt:lpstr>
      <vt:lpstr>RiskSerializationData8!BrowseRecords</vt:lpstr>
      <vt:lpstr>RiskSerializationData8!SerializationHeader</vt:lpstr>
    </vt:vector>
  </TitlesOfParts>
  <Company>Columbia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</dc:creator>
  <cp:lastModifiedBy>Manuel</cp:lastModifiedBy>
  <dcterms:created xsi:type="dcterms:W3CDTF">2011-10-09T13:28:11Z</dcterms:created>
  <dcterms:modified xsi:type="dcterms:W3CDTF">2023-09-04T15:12:08Z</dcterms:modified>
</cp:coreProperties>
</file>