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srinternational-my.sharepoint.com/personal/jorellana_lumivero_com/Documents/Documents/Presentations/Webinar - Risk Analysis/"/>
    </mc:Choice>
  </mc:AlternateContent>
  <xr:revisionPtr revIDLastSave="0" documentId="8_{F5C0F5C2-A0DC-424F-9225-0AC785D8E765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goalSeekInfo" sheetId="65" state="hidden" r:id="rId1"/>
    <sheet name="RiskSerializationData8" sheetId="74" state="hidden" r:id="rId2"/>
    <sheet name="CostModel+RR" sheetId="1" r:id="rId3"/>
    <sheet name="RiskRegister" sheetId="28" r:id="rId4"/>
  </sheets>
  <externalReferences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RiskCorrMatrix_CAPEX20" hidden="1">1</definedName>
    <definedName name="_RiskCorrMatrixFormatted_CAPEX20" hidden="1">1</definedName>
    <definedName name="BrowseRecords" localSheetId="1">RiskSerializationData8!$6:$9</definedName>
    <definedName name="CAPEX">[1]CostModel!$L$5:$Q$10</definedName>
    <definedName name="CAPEX20">'CostModel+RR'!$M$4:$R$9</definedName>
    <definedName name="Pal_Workbook_GUID" localSheetId="3" hidden="1">"E4G698RHRX97MJYVSV3D3YUA"</definedName>
    <definedName name="Pal_Workbook_GUID" hidden="1">"9DP8J24YSG7BJW8WMEQ4F2JG"</definedName>
    <definedName name="POZOS">#REF!</definedName>
    <definedName name="POZOS_Weight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GoalSeekChangingCell">#REF!</definedName>
    <definedName name="RiskHasSettings" hidden="1">8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NameCell1" hidden="1">"$A$11"</definedName>
    <definedName name="RiskSelectedNameCell2" hidden="1">"$I$2"</definedName>
    <definedName name="RiskSimulationResultsStorageLocation" hidden="1">"2"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erializationHeader" localSheetId="1">RiskSerializationData8!$A$1:$B$3</definedName>
    <definedName name="STWBD_StatToolsScatterplot_DisplayCorrelationCoefficient" hidden="1">"TRUE"</definedName>
    <definedName name="STWBD_StatToolsScatterplot_HasDefaultInfo" hidden="1">"TRUE"</definedName>
    <definedName name="STWBD_StatToolsScatterplot_VarSelectorDefaultDataSet" hidden="1">"DG112DE1EF"</definedName>
    <definedName name="STWBD_StatToolsScatterplot_XVariableList" hidden="1">2</definedName>
    <definedName name="STWBD_StatToolsScatterplot_XVariableList_1" hidden="1">"U_x0001_VG2D57BF831D729B26_x0001_"</definedName>
    <definedName name="STWBD_StatToolsScatterplot_XVariableList_2" hidden="1">"U_x0001_VG1E330A271EE8C447_x0001_"</definedName>
    <definedName name="STWBD_StatToolsScatterplot_YVariableList" hidden="1">1</definedName>
    <definedName name="STWBD_StatToolsScatterplot_YVariableList_1" hidden="1">"U_x0001_VGFC9F36D570F001_x0001_"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WellCosts">'[2]Cost Model'!$L$4:$P$8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74" l="1"/>
  <c r="L8" i="74"/>
  <c r="A8" i="74"/>
  <c r="A7" i="74"/>
  <c r="L6" i="74"/>
  <c r="A6" i="74"/>
  <c r="E2" i="28" l="1"/>
  <c r="F2" i="28" s="1"/>
  <c r="E3" i="28"/>
  <c r="F3" i="28" s="1"/>
  <c r="E4" i="28"/>
  <c r="F4" i="28" s="1"/>
  <c r="E5" i="28"/>
  <c r="F5" i="28" s="1"/>
  <c r="E6" i="28"/>
  <c r="F6" i="28" s="1"/>
  <c r="E7" i="28"/>
  <c r="F7" i="28" s="1"/>
  <c r="E8" i="28"/>
  <c r="F8" i="28" s="1"/>
  <c r="A2" i="65"/>
  <c r="R3" i="1"/>
  <c r="L9" i="1"/>
  <c r="Q3" i="1"/>
  <c r="L8" i="1"/>
  <c r="P3" i="1"/>
  <c r="L7" i="1"/>
  <c r="O3" i="1"/>
  <c r="L6" i="1"/>
  <c r="N3" i="1"/>
  <c r="L5" i="1"/>
  <c r="M3" i="1"/>
  <c r="L4" i="1"/>
  <c r="J3" i="1"/>
  <c r="F10" i="28"/>
  <c r="B11" i="1"/>
  <c r="C14" i="1" s="1"/>
  <c r="H6" i="1"/>
  <c r="G6" i="1"/>
  <c r="F6" i="1"/>
  <c r="H5" i="1"/>
  <c r="G5" i="1"/>
  <c r="F5" i="1"/>
  <c r="H9" i="1"/>
  <c r="G9" i="1"/>
  <c r="F9" i="1"/>
  <c r="H8" i="1"/>
  <c r="G8" i="1"/>
  <c r="F8" i="1"/>
  <c r="H7" i="1"/>
  <c r="G7" i="1"/>
  <c r="F7" i="1"/>
  <c r="H4" i="1"/>
  <c r="G4" i="1"/>
  <c r="F4" i="1"/>
  <c r="F11" i="28"/>
  <c r="I5" i="1"/>
  <c r="I9" i="1"/>
  <c r="I6" i="1"/>
  <c r="I7" i="1"/>
  <c r="I4" i="1"/>
  <c r="I8" i="1"/>
  <c r="B14" i="1" l="1"/>
  <c r="J8" i="1"/>
  <c r="J4" i="1"/>
  <c r="J7" i="1"/>
  <c r="J6" i="1"/>
  <c r="J9" i="1"/>
  <c r="J5" i="1"/>
  <c r="J10" i="1"/>
  <c r="I11" i="1"/>
  <c r="B15" i="1"/>
  <c r="B17" i="1"/>
  <c r="B18" i="1" l="1"/>
  <c r="B19" i="1" s="1"/>
  <c r="J11" i="1"/>
  <c r="C15" i="1"/>
  <c r="C17" i="1"/>
  <c r="C18" i="1" l="1"/>
  <c r="C19" i="1" s="1"/>
  <c r="B2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Hartke</author>
  </authors>
  <commentList>
    <comment ref="L3" authorId="0" shapeId="0" xr:uid="{7D06C463-14EB-4DE1-83D9-23F8D833BAED}">
      <text>
        <r>
          <rPr>
            <sz val="9"/>
            <color indexed="81"/>
            <rFont val="Tahoma"/>
            <family val="2"/>
          </rPr>
          <t>@RISK Correlation CAPEX20
Updated: Wednesday, 28 de July de 2021 11:14:51</t>
        </r>
      </text>
    </comment>
  </commentList>
</comments>
</file>

<file path=xl/sharedStrings.xml><?xml version="1.0" encoding="utf-8"?>
<sst xmlns="http://schemas.openxmlformats.org/spreadsheetml/2006/main" count="96" uniqueCount="91">
  <si>
    <t>ChangingCell</t>
  </si>
  <si>
    <t>GoalCell</t>
  </si>
  <si>
    <t>GoalValue</t>
  </si>
  <si>
    <t>GoalStatisticOldFormat</t>
  </si>
  <si>
    <t>ComparisonAccuracyPercent</t>
  </si>
  <si>
    <t>MaxNumSimulations</t>
  </si>
  <si>
    <t>VariationMinimum</t>
  </si>
  <si>
    <t>VariationMaximum</t>
  </si>
  <si>
    <t>VariationMinimumInf</t>
  </si>
  <si>
    <t>VariationMaximumInf</t>
  </si>
  <si>
    <t>AccuracyIsPercent</t>
  </si>
  <si>
    <t>GenerateSimulationForSolution</t>
  </si>
  <si>
    <t>GoalStatisticPercentile</t>
  </si>
  <si>
    <t>ComparisonAccuracyValue</t>
  </si>
  <si>
    <t>GoalStatistic</t>
  </si>
  <si>
    <t>RecommendedVersion</t>
  </si>
  <si>
    <t>RequiredVersion</t>
  </si>
  <si>
    <t>8.1.0</t>
  </si>
  <si>
    <t>0.0.0</t>
  </si>
  <si>
    <t>Written By Version</t>
  </si>
  <si>
    <t>8.4.1</t>
  </si>
  <si>
    <t>Serialization Major Version</t>
  </si>
  <si>
    <t>Serialization Minor Version</t>
  </si>
  <si>
    <t>Browse Record</t>
  </si>
  <si>
    <t>Display Mode</t>
  </si>
  <si>
    <t>Sens Graph Type</t>
  </si>
  <si>
    <t>Cond Sens Settings</t>
  </si>
  <si>
    <t>Scenario Settings</t>
  </si>
  <si>
    <t>Selected Scenario</t>
  </si>
  <si>
    <t>Distribution Options</t>
  </si>
  <si>
    <t>Distribution GS</t>
  </si>
  <si>
    <t>Distribution Curves</t>
  </si>
  <si>
    <t>Sens Tornado Options</t>
  </si>
  <si>
    <t>Sens Tornado GS</t>
  </si>
  <si>
    <t>Sens Tornado Curves</t>
  </si>
  <si>
    <t>Scen Tornado Options</t>
  </si>
  <si>
    <t>Scen Tornado GS</t>
  </si>
  <si>
    <t>Scen Tornado Curves</t>
  </si>
  <si>
    <t>Sens Spider Option</t>
  </si>
  <si>
    <t>Sens Spider GS</t>
  </si>
  <si>
    <t>Sens Spider Curves</t>
  </si>
  <si>
    <t>GF1_rK0qDwEAEwAPAQwjACcAOwBYAGwAbQB7AIkA6QALAQUBKwD//wAAAAAAAAEEAAAAAAYkIywjIzAAAAABF0Rpc3RyaWJ1dGlvbiBDb21wYXJpc29uAQABARAAAgABClN0YXRpc3RpY3MDAQEA/wEBAQEBAAEBAQAEAAAAAQEBAQEAAQEBAAQAAAACkAACvQACKQAcVG90YWwgQ29zdCBFc3RpbWF0aW9uIC8gQ09TVAAAAP/cFDwBAAACAAIAKAAfVG90YWwgQ29zdCBFc3RpbWF0aW9uIC8gQ09TVCtSUgABJQEAAAIAAgDxAPsAAQEDAZqZmZmZmak/AABmZmZmZmbuPwAABQABAQEAAQEBAA==</t>
  </si>
  <si>
    <t>GF1_rK0qDwEAEwAfAQwjACcAPQBWAKQApQCzAMEA6QAbAQMBKwD//wAAAwAAAAEEAAAAAAgiJCIjLCMjMAAAAAETU2ltdWxhdGlvbiAvIEltcGFjdAEAAQEQAAIAAQpTdGF0aXN0aWNzAwEAATl7TWluLE1heCxNZWFuLC1NZWFuQ0koOTApLFNELFAoMTApLFAoMjUpLFAoNzUpLFAoOTApLENudH3/AQEBAQEAAQEBAAQAAAABAQEBAQABAQEABAAAAAHFAAIgABNTaW11bGF0aW9uIC8gSW1wYWN0AAAA/9wUPAEAAAIAAgDxAPoAAQEDAQAAAAAAiNNAAQAAAAAA+QVBAQUAAAEBEk1lYW4KUDEoMTApClAyKDkwKQEBAQA=</t>
  </si>
  <si>
    <t>Base costs and uncertainty are listed in the table below:</t>
  </si>
  <si>
    <t>Cost elements</t>
  </si>
  <si>
    <t>Base case</t>
  </si>
  <si>
    <t>Min</t>
  </si>
  <si>
    <t>ML</t>
  </si>
  <si>
    <t>Max</t>
  </si>
  <si>
    <t>COST</t>
  </si>
  <si>
    <t>COST+RR</t>
  </si>
  <si>
    <t>Add Correlation Matrix</t>
  </si>
  <si>
    <t>Number of Units</t>
  </si>
  <si>
    <t>@RISK Correlations</t>
  </si>
  <si>
    <t>Design [fixed]</t>
  </si>
  <si>
    <t>Installation [per unit]</t>
  </si>
  <si>
    <t>Installation [fixed]</t>
  </si>
  <si>
    <t>Transportation [per unit]</t>
  </si>
  <si>
    <t>Materials [per unit]</t>
  </si>
  <si>
    <t>Labor [per unit]</t>
  </si>
  <si>
    <t>RISK REGISTER</t>
  </si>
  <si>
    <t>Total Cost Estimation</t>
  </si>
  <si>
    <t>Statistical Contigency</t>
  </si>
  <si>
    <t>Base estimate</t>
  </si>
  <si>
    <t>Probability of meeting value of base estimate</t>
  </si>
  <si>
    <t>Required confidence level</t>
  </si>
  <si>
    <t>Total budget required for confidence level</t>
  </si>
  <si>
    <t>Contingency required for confidence level</t>
  </si>
  <si>
    <t>Contingency required for confidence level [%]</t>
  </si>
  <si>
    <t>Risk Description</t>
  </si>
  <si>
    <t>Risk ID</t>
  </si>
  <si>
    <t>Frequency</t>
  </si>
  <si>
    <t>Severity</t>
  </si>
  <si>
    <t>Occurs?</t>
  </si>
  <si>
    <t>Impact</t>
  </si>
  <si>
    <t>Increase in labor costs</t>
  </si>
  <si>
    <t>R1</t>
  </si>
  <si>
    <t>Environmental risks</t>
  </si>
  <si>
    <t>R2</t>
  </si>
  <si>
    <t>Delays in design approvals</t>
  </si>
  <si>
    <t>R3</t>
  </si>
  <si>
    <t>Reworks</t>
  </si>
  <si>
    <t>R4</t>
  </si>
  <si>
    <t>Commissioning and turnover problems</t>
  </si>
  <si>
    <t>R5</t>
  </si>
  <si>
    <t>Inadequate reviewing</t>
  </si>
  <si>
    <t>R6</t>
  </si>
  <si>
    <t>Material specification problems</t>
  </si>
  <si>
    <t>R7</t>
  </si>
  <si>
    <t>Expected</t>
  </si>
  <si>
    <t>Simulated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</si>
</sst>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-0.34998626667073579"/>
      </left>
      <right style="thin">
        <color theme="0" tint="-0.249977111117893"/>
      </right>
      <top style="thin">
        <color theme="1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 tint="-0.34998626667073579"/>
      </top>
      <bottom/>
      <diagonal/>
    </border>
    <border>
      <left style="thin">
        <color theme="0" tint="-0.249977111117893"/>
      </left>
      <right style="thin">
        <color theme="1" tint="-0.34998626667073579"/>
      </right>
      <top style="thin">
        <color theme="1" tint="-0.34998626667073579"/>
      </top>
      <bottom/>
      <diagonal/>
    </border>
    <border>
      <left style="thin">
        <color theme="0" tint="-0.249977111117893"/>
      </left>
      <right style="thin">
        <color theme="1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-0.34998626667073579"/>
      </left>
      <right/>
      <top style="thin">
        <color theme="0" tint="-0.249977111117893"/>
      </top>
      <bottom style="thin">
        <color theme="1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-0.34998626667073579"/>
      </bottom>
      <diagonal/>
    </border>
    <border>
      <left style="thin">
        <color theme="0" tint="-0.249977111117893"/>
      </left>
      <right style="thin">
        <color theme="1" tint="-0.34998626667073579"/>
      </right>
      <top style="thin">
        <color theme="0" tint="-0.249977111117893"/>
      </top>
      <bottom style="thin">
        <color theme="1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0" fontId="2" fillId="3" borderId="4" xfId="0" applyFont="1" applyFill="1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9" fontId="0" fillId="0" borderId="10" xfId="1" applyFont="1" applyBorder="1"/>
    <xf numFmtId="9" fontId="0" fillId="0" borderId="11" xfId="1" applyFont="1" applyBorder="1"/>
    <xf numFmtId="9" fontId="0" fillId="0" borderId="12" xfId="1" applyFont="1" applyBorder="1"/>
    <xf numFmtId="164" fontId="0" fillId="4" borderId="7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164" fontId="2" fillId="5" borderId="4" xfId="0" applyNumberFormat="1" applyFont="1" applyFill="1" applyBorder="1"/>
    <xf numFmtId="164" fontId="3" fillId="2" borderId="2" xfId="0" applyNumberFormat="1" applyFont="1" applyFill="1" applyBorder="1"/>
    <xf numFmtId="164" fontId="3" fillId="5" borderId="2" xfId="0" applyNumberFormat="1" applyFont="1" applyFill="1" applyBorder="1"/>
    <xf numFmtId="1" fontId="0" fillId="4" borderId="15" xfId="0" applyNumberForma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5" fontId="3" fillId="5" borderId="2" xfId="1" applyNumberFormat="1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21" xfId="0" applyNumberFormat="1" applyFont="1" applyFill="1" applyBorder="1" applyAlignment="1">
      <alignment horizontal="right"/>
    </xf>
    <xf numFmtId="166" fontId="4" fillId="6" borderId="23" xfId="0" applyNumberFormat="1" applyFont="1" applyFill="1" applyBorder="1" applyAlignment="1">
      <alignment horizontal="right"/>
    </xf>
    <xf numFmtId="166" fontId="4" fillId="6" borderId="24" xfId="0" applyNumberFormat="1" applyFont="1" applyFill="1" applyBorder="1" applyAlignment="1">
      <alignment horizontal="right"/>
    </xf>
    <xf numFmtId="166" fontId="4" fillId="7" borderId="19" xfId="0" applyNumberFormat="1" applyFont="1" applyFill="1" applyBorder="1" applyAlignment="1">
      <alignment horizontal="left"/>
    </xf>
    <xf numFmtId="166" fontId="4" fillId="7" borderId="20" xfId="0" applyNumberFormat="1" applyFont="1" applyFill="1" applyBorder="1" applyAlignment="1">
      <alignment horizontal="left"/>
    </xf>
    <xf numFmtId="166" fontId="4" fillId="7" borderId="17" xfId="0" applyNumberFormat="1" applyFont="1" applyFill="1" applyBorder="1" applyAlignment="1">
      <alignment horizontal="left"/>
    </xf>
    <xf numFmtId="166" fontId="4" fillId="7" borderId="22" xfId="0" applyNumberFormat="1" applyFont="1" applyFill="1" applyBorder="1" applyAlignment="1">
      <alignment horizontal="left"/>
    </xf>
    <xf numFmtId="166" fontId="4" fillId="7" borderId="18" xfId="0" quotePrefix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/>
    <xf numFmtId="0" fontId="2" fillId="0" borderId="10" xfId="0" applyFont="1" applyBorder="1"/>
    <xf numFmtId="9" fontId="0" fillId="0" borderId="5" xfId="1" applyFont="1" applyBorder="1"/>
    <xf numFmtId="9" fontId="0" fillId="0" borderId="9" xfId="1" applyFont="1" applyBorder="1"/>
    <xf numFmtId="9" fontId="0" fillId="0" borderId="6" xfId="1" applyFont="1" applyBorder="1"/>
    <xf numFmtId="0" fontId="0" fillId="3" borderId="7" xfId="0" applyFill="1" applyBorder="1"/>
    <xf numFmtId="0" fontId="0" fillId="3" borderId="8" xfId="0" applyFill="1" applyBorder="1"/>
    <xf numFmtId="0" fontId="2" fillId="3" borderId="9" xfId="0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9" fontId="0" fillId="4" borderId="0" xfId="1" applyFont="1" applyFill="1" applyBorder="1"/>
    <xf numFmtId="164" fontId="0" fillId="4" borderId="0" xfId="0" applyNumberFormat="1" applyFill="1"/>
    <xf numFmtId="9" fontId="0" fillId="4" borderId="14" xfId="1" applyFont="1" applyFill="1" applyBorder="1"/>
    <xf numFmtId="164" fontId="0" fillId="4" borderId="14" xfId="0" applyNumberFormat="1" applyFill="1" applyBorder="1"/>
    <xf numFmtId="1" fontId="0" fillId="5" borderId="0" xfId="0" applyNumberFormat="1" applyFill="1"/>
    <xf numFmtId="1" fontId="0" fillId="5" borderId="14" xfId="0" applyNumberFormat="1" applyFill="1" applyBorder="1"/>
    <xf numFmtId="164" fontId="0" fillId="5" borderId="3" xfId="0" applyNumberFormat="1" applyFill="1" applyBorder="1"/>
    <xf numFmtId="1" fontId="0" fillId="0" borderId="0" xfId="0" applyNumberFormat="1"/>
    <xf numFmtId="1" fontId="2" fillId="0" borderId="15" xfId="0" applyNumberFormat="1" applyFont="1" applyBorder="1"/>
    <xf numFmtId="164" fontId="2" fillId="0" borderId="7" xfId="0" applyNumberFormat="1" applyFont="1" applyBorder="1"/>
    <xf numFmtId="164" fontId="2" fillId="0" borderId="4" xfId="0" applyNumberFormat="1" applyFont="1" applyBorder="1"/>
    <xf numFmtId="164" fontId="3" fillId="0" borderId="2" xfId="0" applyNumberFormat="1" applyFont="1" applyBorder="1"/>
    <xf numFmtId="165" fontId="3" fillId="0" borderId="3" xfId="1" applyNumberFormat="1" applyFont="1" applyFill="1" applyBorder="1"/>
    <xf numFmtId="165" fontId="3" fillId="4" borderId="2" xfId="1" applyNumberFormat="1" applyFont="1" applyFill="1" applyBorder="1"/>
    <xf numFmtId="164" fontId="2" fillId="0" borderId="12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6" xfId="0" applyNumberFormat="1" applyFont="1" applyBorder="1"/>
  </cellXfs>
  <cellStyles count="2">
    <cellStyle name="Normal" xfId="0" builtinId="0"/>
    <cellStyle name="Percent" xfId="1" builtinId="5"/>
  </cellStyles>
  <dxfs count="8">
    <dxf>
      <font>
        <color rgb="FFFFFFFF"/>
      </font>
      <fill>
        <patternFill>
          <bgColor rgb="FF008000"/>
        </patternFill>
      </fill>
    </dxf>
    <dxf>
      <font>
        <color rgb="FFFFFFFF"/>
      </font>
      <fill>
        <patternFill>
          <bgColor rgb="FF0000FF"/>
        </patternFill>
      </fill>
    </dxf>
    <dxf>
      <font>
        <color rgb="FFFFFFFF"/>
      </font>
      <fill>
        <patternFill>
          <bgColor rgb="FFDC143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lor rgb="FFFFFFFF"/>
      </font>
      <fill>
        <patternFill>
          <bgColor rgb="FF008000"/>
        </patternFill>
      </fill>
    </dxf>
    <dxf>
      <font>
        <color rgb="FFFFFFFF"/>
      </font>
      <fill>
        <patternFill>
          <bgColor rgb="FF0000FF"/>
        </patternFill>
      </fill>
    </dxf>
    <dxf>
      <font>
        <color rgb="FFFFFFFF"/>
      </font>
      <fill>
        <patternFill>
          <bgColor rgb="FFDC143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agineriskscombr-my.sharepoint.com/_RafaelHartkeME/Clients/Palisade/Work/2020/20201117%20webtraining%20Suncor/Material/06%20CORRELATION%20-%20CAPEXPORTFOLIO%20COMPLE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agineriskscombr-my.sharepoint.com/_Palisade/Hartke/2012-09-14%20Saudi%20Aramco%20Onsite/02-CostEstimation+Corre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Mode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Cost Model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BBC4-E97A-4E7F-979D-AD067FFF83F0}">
  <dimension ref="A1:Q2"/>
  <sheetViews>
    <sheetView workbookViewId="0"/>
  </sheetViews>
  <sheetFormatPr defaultRowHeight="14.4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59">
        <f>'CostModel+RR'!$B$3</f>
        <v>20</v>
      </c>
      <c r="B2" t="e">
        <f ca="1">'CostModel+RR'!$J$11</f>
        <v>#NAME?</v>
      </c>
      <c r="C2">
        <v>1750000</v>
      </c>
      <c r="D2">
        <v>6</v>
      </c>
      <c r="E2">
        <v>0.02</v>
      </c>
      <c r="F2">
        <v>50</v>
      </c>
      <c r="G2">
        <v>0</v>
      </c>
      <c r="H2">
        <v>20</v>
      </c>
      <c r="I2" t="b">
        <v>0</v>
      </c>
      <c r="J2" t="b">
        <v>0</v>
      </c>
      <c r="K2" t="b">
        <v>1</v>
      </c>
      <c r="L2" t="b">
        <v>1</v>
      </c>
      <c r="M2">
        <v>0.9</v>
      </c>
      <c r="O2">
        <v>9</v>
      </c>
      <c r="P2" t="s">
        <v>17</v>
      </c>
      <c r="Q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AC76-45FF-41D5-92EE-FE2FD2CDD547}">
  <dimension ref="A1:X9"/>
  <sheetViews>
    <sheetView workbookViewId="0"/>
  </sheetViews>
  <sheetFormatPr defaultColWidth="25.7109375" defaultRowHeight="14.45"/>
  <sheetData>
    <row r="1" spans="1:24">
      <c r="A1" t="s">
        <v>19</v>
      </c>
      <c r="B1" t="s">
        <v>20</v>
      </c>
    </row>
    <row r="2" spans="1:24">
      <c r="A2" t="s">
        <v>21</v>
      </c>
      <c r="B2">
        <v>4</v>
      </c>
    </row>
    <row r="3" spans="1:24">
      <c r="A3" t="s">
        <v>22</v>
      </c>
      <c r="B3">
        <v>0</v>
      </c>
    </row>
    <row r="5" spans="1:24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J5" t="s">
        <v>29</v>
      </c>
      <c r="K5" t="s">
        <v>30</v>
      </c>
      <c r="L5" t="s">
        <v>31</v>
      </c>
      <c r="N5" t="s">
        <v>32</v>
      </c>
      <c r="O5" t="s">
        <v>33</v>
      </c>
      <c r="P5" t="s">
        <v>34</v>
      </c>
      <c r="R5" t="s">
        <v>35</v>
      </c>
      <c r="S5" t="s">
        <v>36</v>
      </c>
      <c r="T5" t="s">
        <v>37</v>
      </c>
      <c r="V5" t="s">
        <v>38</v>
      </c>
      <c r="W5" t="s">
        <v>39</v>
      </c>
      <c r="X5" t="s">
        <v>40</v>
      </c>
    </row>
    <row r="6" spans="1:24">
      <c r="A6" t="e">
        <f ca="1">ModelRef('CostModel+RR'!$I$11,1,0,0)</f>
        <v>#NAME?</v>
      </c>
      <c r="B6">
        <v>0</v>
      </c>
      <c r="C6">
        <v>3</v>
      </c>
      <c r="F6">
        <v>0</v>
      </c>
      <c r="J6" t="b">
        <v>1</v>
      </c>
      <c r="K6" t="s">
        <v>41</v>
      </c>
      <c r="L6" t="e">
        <f ca="1">ModelRef('CostModel+RR'!$I$11,1,0,0)+ModelRef('CostModel+RR'!$J$11,1,0,-1)</f>
        <v>#NAME?</v>
      </c>
    </row>
    <row r="7" spans="1:24">
      <c r="A7" t="e">
        <f ca="1">ModelRef('CostModel+RR'!$J$12,1,0,0)</f>
        <v>#NAME?</v>
      </c>
      <c r="B7">
        <v>0</v>
      </c>
      <c r="C7">
        <v>3</v>
      </c>
      <c r="F7">
        <v>0</v>
      </c>
    </row>
    <row r="8" spans="1:24">
      <c r="A8" t="e">
        <f ca="1">ModelRef(RiskRegister!$F$11,1,0,0)</f>
        <v>#NAME?</v>
      </c>
      <c r="B8">
        <v>0</v>
      </c>
      <c r="C8">
        <v>3</v>
      </c>
      <c r="F8">
        <v>0</v>
      </c>
      <c r="J8" t="b">
        <v>1</v>
      </c>
      <c r="K8" t="s">
        <v>42</v>
      </c>
      <c r="L8" t="e">
        <f ca="1">ModelRef(RiskRegister!$F$11,1,0,0)</f>
        <v>#NAME?</v>
      </c>
    </row>
    <row r="9" spans="1:24">
      <c r="A9" t="e">
        <f ca="1">ModelRef('CostModel+RR'!$J$11,1,0,0)</f>
        <v>#NAME?</v>
      </c>
      <c r="B9">
        <v>0</v>
      </c>
      <c r="C9">
        <v>3</v>
      </c>
      <c r="F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zoomScale="115" zoomScaleNormal="115" workbookViewId="0">
      <selection activeCell="J10" sqref="J10"/>
    </sheetView>
  </sheetViews>
  <sheetFormatPr defaultRowHeight="14.45"/>
  <cols>
    <col min="1" max="1" width="41.7109375" customWidth="1"/>
    <col min="2" max="2" width="11.7109375" customWidth="1"/>
    <col min="3" max="3" width="12" customWidth="1"/>
    <col min="4" max="8" width="10" customWidth="1"/>
    <col min="9" max="9" width="10.42578125" bestFit="1" customWidth="1"/>
    <col min="10" max="10" width="10.42578125" customWidth="1"/>
    <col min="12" max="12" width="12.42578125" customWidth="1"/>
  </cols>
  <sheetData>
    <row r="1" spans="1:18" ht="15" thickBot="1">
      <c r="A1" s="1" t="s">
        <v>43</v>
      </c>
    </row>
    <row r="2" spans="1:18" ht="15" thickBot="1">
      <c r="A2" s="2" t="s">
        <v>44</v>
      </c>
      <c r="B2" s="2" t="s">
        <v>45</v>
      </c>
      <c r="C2" s="6" t="s">
        <v>46</v>
      </c>
      <c r="D2" s="5" t="s">
        <v>47</v>
      </c>
      <c r="E2" s="4" t="s">
        <v>48</v>
      </c>
      <c r="F2" s="6" t="s">
        <v>46</v>
      </c>
      <c r="G2" s="5" t="s">
        <v>47</v>
      </c>
      <c r="H2" s="4" t="s">
        <v>48</v>
      </c>
      <c r="I2" s="2" t="s">
        <v>49</v>
      </c>
      <c r="J2" s="2" t="s">
        <v>50</v>
      </c>
      <c r="L2" s="41" t="s">
        <v>51</v>
      </c>
    </row>
    <row r="3" spans="1:18">
      <c r="A3" s="3" t="s">
        <v>52</v>
      </c>
      <c r="B3" s="27">
        <v>20</v>
      </c>
      <c r="C3" s="14"/>
      <c r="D3" s="15"/>
      <c r="E3" s="16"/>
      <c r="F3" s="28"/>
      <c r="G3" s="29"/>
      <c r="H3" s="30"/>
      <c r="I3" s="60">
        <v>20</v>
      </c>
      <c r="J3" s="60">
        <f>I3</f>
        <v>20</v>
      </c>
      <c r="L3" s="40" t="s">
        <v>53</v>
      </c>
      <c r="M3" s="36" t="str">
        <f ca="1">"Design [fixed] in "&amp;CELL("address",$I$4)</f>
        <v>Design [fixed] in $I$4</v>
      </c>
      <c r="N3" s="36" t="str">
        <f ca="1">"Installation [per unit] in "&amp;CELL("address",$I$5)</f>
        <v>Installation [per unit] in $I$5</v>
      </c>
      <c r="O3" s="36" t="str">
        <f ca="1">"Installation [fixed] in "&amp;CELL("address",$I$6)</f>
        <v>Installation [fixed] in $I$6</v>
      </c>
      <c r="P3" s="36" t="str">
        <f ca="1">"Transportation [per unit] in "&amp;CELL("address",$I$7)</f>
        <v>Transportation [per unit] in $I$7</v>
      </c>
      <c r="Q3" s="36" t="str">
        <f ca="1">"Materials [per unit] in "&amp;CELL("address",$I$8)</f>
        <v>Materials [per unit] in $I$8</v>
      </c>
      <c r="R3" s="37" t="str">
        <f ca="1">"Labor [per unit] in "&amp;CELL("address",$I$9)</f>
        <v>Labor [per unit] in $I$9</v>
      </c>
    </row>
    <row r="4" spans="1:18">
      <c r="A4" s="3" t="s">
        <v>54</v>
      </c>
      <c r="B4" s="17">
        <v>300000</v>
      </c>
      <c r="C4" s="7">
        <v>0.8</v>
      </c>
      <c r="D4" s="8">
        <v>1</v>
      </c>
      <c r="E4" s="9">
        <v>1.2</v>
      </c>
      <c r="F4" s="18">
        <f>$B4*C4</f>
        <v>240000</v>
      </c>
      <c r="G4" s="19">
        <f t="shared" ref="G4:G9" si="0">$B4*D4</f>
        <v>300000</v>
      </c>
      <c r="H4" s="20">
        <f t="shared" ref="H4:H9" si="1">$B4*E4</f>
        <v>360000</v>
      </c>
      <c r="I4" s="61" t="e">
        <f ca="1">_xll.RiskTriang(F4,G4,H4,_xll.RiskStatic(B4),_xll.RiskName(A4),_xll.RiskCorrmat(CAPEX20,1))</f>
        <v>#NAME?</v>
      </c>
      <c r="J4" s="61" t="e">
        <f t="shared" ref="J4:J9" ca="1" si="2">I4</f>
        <v>#NAME?</v>
      </c>
      <c r="L4" s="38" t="str">
        <f ca="1">"Design [fixed] in "&amp;CELL("address",$I$4)</f>
        <v>Design [fixed] in $I$4</v>
      </c>
      <c r="M4" s="32">
        <v>1</v>
      </c>
      <c r="N4" s="32"/>
      <c r="O4" s="32"/>
      <c r="P4" s="32"/>
      <c r="Q4" s="32"/>
      <c r="R4" s="33"/>
    </row>
    <row r="5" spans="1:18">
      <c r="A5" s="3" t="s">
        <v>55</v>
      </c>
      <c r="B5" s="17">
        <v>20000</v>
      </c>
      <c r="C5" s="7">
        <v>0.95</v>
      </c>
      <c r="D5" s="8">
        <v>1</v>
      </c>
      <c r="E5" s="9">
        <v>1.3</v>
      </c>
      <c r="F5" s="18">
        <f>$B5*C5</f>
        <v>19000</v>
      </c>
      <c r="G5" s="19">
        <f t="shared" ref="G5:H8" si="3">$B5*D5</f>
        <v>20000</v>
      </c>
      <c r="H5" s="20">
        <f t="shared" si="3"/>
        <v>26000</v>
      </c>
      <c r="I5" s="61" t="e">
        <f ca="1">_xll.RiskPert(F5,G5,H5,_xll.RiskStatic(B5),_xll.RiskName(A5),_xll.RiskCorrmat(CAPEX20,2))</f>
        <v>#NAME?</v>
      </c>
      <c r="J5" s="61" t="e">
        <f t="shared" ca="1" si="2"/>
        <v>#NAME?</v>
      </c>
      <c r="L5" s="38" t="str">
        <f ca="1">"Installation [per unit] in "&amp;CELL("address",$I$5)</f>
        <v>Installation [per unit] in $I$5</v>
      </c>
      <c r="M5" s="32">
        <v>0</v>
      </c>
      <c r="N5" s="32">
        <v>1</v>
      </c>
      <c r="O5" s="32"/>
      <c r="P5" s="32"/>
      <c r="Q5" s="32"/>
      <c r="R5" s="33"/>
    </row>
    <row r="6" spans="1:18">
      <c r="A6" s="3" t="s">
        <v>56</v>
      </c>
      <c r="B6" s="17">
        <v>200000</v>
      </c>
      <c r="C6" s="7">
        <v>0.8</v>
      </c>
      <c r="D6" s="8">
        <v>1</v>
      </c>
      <c r="E6" s="9">
        <v>2</v>
      </c>
      <c r="F6" s="18">
        <f>$B6*C6</f>
        <v>160000</v>
      </c>
      <c r="G6" s="19">
        <f t="shared" si="3"/>
        <v>200000</v>
      </c>
      <c r="H6" s="20">
        <f t="shared" si="3"/>
        <v>400000</v>
      </c>
      <c r="I6" s="61" t="e">
        <f ca="1">_xll.RiskLognormAlt(5%,F6,50%,G6,95%,H6,_xll.RiskTruncate(F6,H6),_xll.RiskStatic(B6),_xll.RiskName(A6),_xll.RiskCorrmat(CAPEX20,3))</f>
        <v>#NAME?</v>
      </c>
      <c r="J6" s="61" t="e">
        <f t="shared" ca="1" si="2"/>
        <v>#NAME?</v>
      </c>
      <c r="L6" s="38" t="str">
        <f ca="1">"Installation [fixed] in "&amp;CELL("address",$I$6)</f>
        <v>Installation [fixed] in $I$6</v>
      </c>
      <c r="M6" s="32">
        <v>0.25</v>
      </c>
      <c r="N6" s="32">
        <v>0.5</v>
      </c>
      <c r="O6" s="32">
        <v>1</v>
      </c>
      <c r="P6" s="32"/>
      <c r="Q6" s="32"/>
      <c r="R6" s="33"/>
    </row>
    <row r="7" spans="1:18">
      <c r="A7" s="3" t="s">
        <v>57</v>
      </c>
      <c r="B7" s="17">
        <v>15000</v>
      </c>
      <c r="C7" s="7">
        <v>0.9</v>
      </c>
      <c r="D7" s="8">
        <v>1</v>
      </c>
      <c r="E7" s="9">
        <v>1.1000000000000001</v>
      </c>
      <c r="F7" s="18">
        <f>$B7*C7</f>
        <v>13500</v>
      </c>
      <c r="G7" s="19">
        <f t="shared" si="3"/>
        <v>15000</v>
      </c>
      <c r="H7" s="20">
        <f t="shared" si="3"/>
        <v>16500</v>
      </c>
      <c r="I7" s="61" t="e">
        <f ca="1">_xll.RiskNormalAlt(5%,F7,95%,H7,_xll.RiskTruncate(F7,H7),_xll.RiskStatic(B7),_xll.RiskName(A7),_xll.RiskCorrmat(CAPEX20,4))</f>
        <v>#NAME?</v>
      </c>
      <c r="J7" s="61" t="e">
        <f t="shared" ca="1" si="2"/>
        <v>#NAME?</v>
      </c>
      <c r="L7" s="38" t="str">
        <f ca="1">"Transportation [per unit] in "&amp;CELL("address",$I$7)</f>
        <v>Transportation [per unit] in $I$7</v>
      </c>
      <c r="M7" s="32">
        <v>0</v>
      </c>
      <c r="N7" s="32">
        <v>0</v>
      </c>
      <c r="O7" s="32">
        <v>0</v>
      </c>
      <c r="P7" s="32">
        <v>1</v>
      </c>
      <c r="Q7" s="32"/>
      <c r="R7" s="33"/>
    </row>
    <row r="8" spans="1:18">
      <c r="A8" s="3" t="s">
        <v>58</v>
      </c>
      <c r="B8" s="17">
        <v>20000</v>
      </c>
      <c r="C8" s="7">
        <v>0.9</v>
      </c>
      <c r="D8" s="8">
        <v>1</v>
      </c>
      <c r="E8" s="9">
        <v>1.2</v>
      </c>
      <c r="F8" s="18">
        <f>$B8*C8</f>
        <v>18000</v>
      </c>
      <c r="G8" s="19">
        <f t="shared" si="3"/>
        <v>20000</v>
      </c>
      <c r="H8" s="20">
        <f t="shared" si="3"/>
        <v>24000</v>
      </c>
      <c r="I8" s="61" t="e">
        <f ca="1">_xll.RiskPert(F8,G8,H8,_xll.RiskStatic(B8),_xll.RiskName(A8),_xll.RiskCorrmat(CAPEX20,5))</f>
        <v>#NAME?</v>
      </c>
      <c r="J8" s="61" t="e">
        <f t="shared" ca="1" si="2"/>
        <v>#NAME?</v>
      </c>
      <c r="L8" s="38" t="str">
        <f ca="1">"Materials [per unit] in "&amp;CELL("address",$I$8)</f>
        <v>Materials [per unit] in $I$8</v>
      </c>
      <c r="M8" s="32">
        <v>0</v>
      </c>
      <c r="N8" s="32">
        <v>0</v>
      </c>
      <c r="O8" s="32">
        <v>0</v>
      </c>
      <c r="P8" s="32">
        <v>0.25</v>
      </c>
      <c r="Q8" s="32">
        <v>1</v>
      </c>
      <c r="R8" s="33"/>
    </row>
    <row r="9" spans="1:18" ht="15" thickBot="1">
      <c r="A9" s="3" t="s">
        <v>59</v>
      </c>
      <c r="B9" s="17">
        <v>7500</v>
      </c>
      <c r="C9" s="7">
        <v>0.75</v>
      </c>
      <c r="D9" s="8">
        <v>1</v>
      </c>
      <c r="E9" s="9">
        <v>2</v>
      </c>
      <c r="F9" s="18">
        <f t="shared" ref="F9" si="4">$B9*C9</f>
        <v>5625</v>
      </c>
      <c r="G9" s="19">
        <f t="shared" si="0"/>
        <v>7500</v>
      </c>
      <c r="H9" s="20">
        <f t="shared" si="1"/>
        <v>15000</v>
      </c>
      <c r="I9" s="61" t="e">
        <f ca="1">_xll.RiskPert(F9,G9,H9,_xll.RiskStatic(B9),_xll.RiskName(A9),_xll.RiskCorrmat(CAPEX20,6))</f>
        <v>#NAME?</v>
      </c>
      <c r="J9" s="61" t="e">
        <f t="shared" ca="1" si="2"/>
        <v>#NAME?</v>
      </c>
      <c r="L9" s="39" t="str">
        <f ca="1">"Labor [per unit] in "&amp;CELL("address",$I$9)</f>
        <v>Labor [per unit] in $I$9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5">
        <v>1</v>
      </c>
    </row>
    <row r="10" spans="1:18" ht="15" thickBot="1">
      <c r="A10" s="10" t="s">
        <v>60</v>
      </c>
      <c r="B10" s="23"/>
      <c r="C10" s="44"/>
      <c r="D10" s="45"/>
      <c r="E10" s="46"/>
      <c r="F10" s="21"/>
      <c r="G10" s="22"/>
      <c r="H10" s="23"/>
      <c r="I10" s="62"/>
      <c r="J10" s="62" t="e">
        <f ca="1">RiskRegister!F11</f>
        <v>#NAME?</v>
      </c>
    </row>
    <row r="11" spans="1:18" ht="15" thickBot="1">
      <c r="A11" s="10" t="s">
        <v>61</v>
      </c>
      <c r="B11" s="69">
        <f>B4+B6+(B7+B8+B5+B9)*B3+B10</f>
        <v>1750000</v>
      </c>
      <c r="C11" s="11"/>
      <c r="D11" s="12"/>
      <c r="E11" s="13"/>
      <c r="F11" s="21"/>
      <c r="G11" s="22"/>
      <c r="H11" s="23"/>
      <c r="I11" s="24" t="e">
        <f ca="1">_xll.RiskOutput()+I4+I6+(I7+I8+I5+I9)*I3+I10</f>
        <v>#NAME?</v>
      </c>
      <c r="J11" s="24" t="e">
        <f ca="1">_xll.RiskOutput()+J4+J6+(J7+J8+J5+J9)*J3+J10</f>
        <v>#NAME?</v>
      </c>
    </row>
    <row r="12" spans="1:18" ht="15" thickBot="1"/>
    <row r="13" spans="1:18" ht="15" thickBot="1">
      <c r="A13" s="6" t="s">
        <v>62</v>
      </c>
      <c r="B13" s="2" t="s">
        <v>49</v>
      </c>
      <c r="C13" s="2" t="s">
        <v>50</v>
      </c>
    </row>
    <row r="14" spans="1:18">
      <c r="A14" s="3" t="s">
        <v>63</v>
      </c>
      <c r="B14" s="25">
        <f>$B$11</f>
        <v>1750000</v>
      </c>
      <c r="C14" s="25">
        <f>$B$11</f>
        <v>1750000</v>
      </c>
    </row>
    <row r="15" spans="1:18">
      <c r="A15" s="3" t="s">
        <v>64</v>
      </c>
      <c r="B15" s="31" t="e">
        <f ca="1">_xll.RiskTarget(I11,$B$11)</f>
        <v>#NAME?</v>
      </c>
      <c r="C15" s="31" t="e">
        <f ca="1">_xll.RiskTarget(J11,$B$11)</f>
        <v>#NAME?</v>
      </c>
    </row>
    <row r="16" spans="1:18">
      <c r="A16" s="3" t="s">
        <v>65</v>
      </c>
      <c r="B16" s="65">
        <v>0.9</v>
      </c>
      <c r="C16" s="65">
        <v>0.9</v>
      </c>
    </row>
    <row r="17" spans="1:3">
      <c r="A17" s="3" t="s">
        <v>66</v>
      </c>
      <c r="B17" s="26" t="e">
        <f ca="1">_xll.RiskPercentile(I11,B16)</f>
        <v>#NAME?</v>
      </c>
      <c r="C17" s="26" t="e">
        <f ca="1">_xll.RiskPercentile(J11,C16)</f>
        <v>#NAME?</v>
      </c>
    </row>
    <row r="18" spans="1:3">
      <c r="A18" s="3" t="s">
        <v>67</v>
      </c>
      <c r="B18" s="63" t="e">
        <f ca="1">B17-B14</f>
        <v>#NAME?</v>
      </c>
      <c r="C18" s="63" t="e">
        <f ca="1">C17-C14</f>
        <v>#NAME?</v>
      </c>
    </row>
    <row r="19" spans="1:3" ht="15" thickBot="1">
      <c r="A19" s="51" t="s">
        <v>68</v>
      </c>
      <c r="B19" s="64" t="e">
        <f ca="1">B18/B14</f>
        <v>#NAME?</v>
      </c>
      <c r="C19" s="64" t="e">
        <f ca="1">C18/C14</f>
        <v>#NAME?</v>
      </c>
    </row>
    <row r="20" spans="1:3">
      <c r="A20" s="1"/>
    </row>
    <row r="21" spans="1:3">
      <c r="A21" s="1"/>
    </row>
    <row r="22" spans="1:3">
      <c r="A22" s="1"/>
    </row>
  </sheetData>
  <conditionalFormatting sqref="I4:I9 I11:J11 B15:C15 B17:C17">
    <cfRule type="expression" dxfId="7" priority="1" stopIfTrue="1">
      <formula>RiskColorCellsSimOutput</formula>
    </cfRule>
    <cfRule type="expression" dxfId="6" priority="2" stopIfTrue="1">
      <formula>RiskColorCellsSimInput</formula>
    </cfRule>
    <cfRule type="expression" dxfId="5" priority="3" stopIfTrue="1">
      <formula>RiskColorCellsSimStatistics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C665-4F51-4BD0-B78C-0804B04159AC}">
  <dimension ref="A1:F11"/>
  <sheetViews>
    <sheetView zoomScale="160" zoomScaleNormal="160" workbookViewId="0">
      <selection activeCell="E12" sqref="E12"/>
    </sheetView>
  </sheetViews>
  <sheetFormatPr defaultRowHeight="14.45"/>
  <cols>
    <col min="1" max="1" width="44.7109375" bestFit="1" customWidth="1"/>
    <col min="2" max="6" width="10" customWidth="1"/>
  </cols>
  <sheetData>
    <row r="1" spans="1:6" ht="15" thickBot="1">
      <c r="A1" s="10" t="s">
        <v>69</v>
      </c>
      <c r="B1" s="10" t="s">
        <v>70</v>
      </c>
      <c r="C1" s="49" t="s">
        <v>71</v>
      </c>
      <c r="D1" s="49" t="s">
        <v>72</v>
      </c>
      <c r="E1" s="49" t="s">
        <v>73</v>
      </c>
      <c r="F1" s="50" t="s">
        <v>74</v>
      </c>
    </row>
    <row r="2" spans="1:6">
      <c r="A2" s="47" t="s">
        <v>75</v>
      </c>
      <c r="B2" s="3" t="s">
        <v>76</v>
      </c>
      <c r="C2" s="52">
        <v>0.25</v>
      </c>
      <c r="D2" s="53">
        <v>75000</v>
      </c>
      <c r="E2" s="56" t="e">
        <f ca="1">_xll.RiskBernoulli(C2)</f>
        <v>#NAME?</v>
      </c>
      <c r="F2" s="67" t="e">
        <f t="shared" ref="F2:F8" ca="1" si="0">D2*E2</f>
        <v>#NAME?</v>
      </c>
    </row>
    <row r="3" spans="1:6">
      <c r="A3" s="47" t="s">
        <v>77</v>
      </c>
      <c r="B3" s="3" t="s">
        <v>78</v>
      </c>
      <c r="C3" s="52">
        <v>0.05</v>
      </c>
      <c r="D3" s="53">
        <v>350000</v>
      </c>
      <c r="E3" s="56" t="e">
        <f ca="1">_xll.RiskBernoulli(C3)</f>
        <v>#NAME?</v>
      </c>
      <c r="F3" s="67" t="e">
        <f t="shared" ca="1" si="0"/>
        <v>#NAME?</v>
      </c>
    </row>
    <row r="4" spans="1:6">
      <c r="A4" s="47" t="s">
        <v>79</v>
      </c>
      <c r="B4" s="3" t="s">
        <v>80</v>
      </c>
      <c r="C4" s="52">
        <v>0.15</v>
      </c>
      <c r="D4" s="53">
        <v>40000</v>
      </c>
      <c r="E4" s="56" t="e">
        <f ca="1">_xll.RiskBernoulli(C4)</f>
        <v>#NAME?</v>
      </c>
      <c r="F4" s="67" t="e">
        <f t="shared" ca="1" si="0"/>
        <v>#NAME?</v>
      </c>
    </row>
    <row r="5" spans="1:6">
      <c r="A5" s="47" t="s">
        <v>81</v>
      </c>
      <c r="B5" s="3" t="s">
        <v>82</v>
      </c>
      <c r="C5" s="52">
        <v>0.25</v>
      </c>
      <c r="D5" s="53">
        <v>50000</v>
      </c>
      <c r="E5" s="56" t="e">
        <f ca="1">_xll.RiskBernoulli(C5)</f>
        <v>#NAME?</v>
      </c>
      <c r="F5" s="67" t="e">
        <f t="shared" ca="1" si="0"/>
        <v>#NAME?</v>
      </c>
    </row>
    <row r="6" spans="1:6">
      <c r="A6" s="47" t="s">
        <v>83</v>
      </c>
      <c r="B6" s="3" t="s">
        <v>84</v>
      </c>
      <c r="C6" s="52">
        <v>0.1</v>
      </c>
      <c r="D6" s="53">
        <v>125000</v>
      </c>
      <c r="E6" s="56" t="e">
        <f ca="1">_xll.RiskBernoulli(C6)</f>
        <v>#NAME?</v>
      </c>
      <c r="F6" s="67" t="e">
        <f t="shared" ca="1" si="0"/>
        <v>#NAME?</v>
      </c>
    </row>
    <row r="7" spans="1:6">
      <c r="A7" s="47" t="s">
        <v>85</v>
      </c>
      <c r="B7" s="3" t="s">
        <v>86</v>
      </c>
      <c r="C7" s="52">
        <v>0.1</v>
      </c>
      <c r="D7" s="53">
        <v>35000</v>
      </c>
      <c r="E7" s="56" t="e">
        <f ca="1">_xll.RiskBernoulli(C7)</f>
        <v>#NAME?</v>
      </c>
      <c r="F7" s="67" t="e">
        <f t="shared" ca="1" si="0"/>
        <v>#NAME?</v>
      </c>
    </row>
    <row r="8" spans="1:6" ht="15" thickBot="1">
      <c r="A8" s="48" t="s">
        <v>87</v>
      </c>
      <c r="B8" s="51" t="s">
        <v>88</v>
      </c>
      <c r="C8" s="54">
        <v>0.15</v>
      </c>
      <c r="D8" s="55">
        <v>80000</v>
      </c>
      <c r="E8" s="57" t="e">
        <f ca="1">_xll.RiskBernoulli(C8)</f>
        <v>#NAME?</v>
      </c>
      <c r="F8" s="68" t="e">
        <f t="shared" ca="1" si="0"/>
        <v>#NAME?</v>
      </c>
    </row>
    <row r="9" spans="1:6" ht="15" thickBot="1"/>
    <row r="10" spans="1:6">
      <c r="E10" s="43" t="s">
        <v>89</v>
      </c>
      <c r="F10" s="66">
        <f>SUMPRODUCT(C2:C8,D2:D8)</f>
        <v>82750</v>
      </c>
    </row>
    <row r="11" spans="1:6" ht="15" thickBot="1">
      <c r="E11" s="42" t="s">
        <v>90</v>
      </c>
      <c r="F11" s="58" t="e">
        <f ca="1">_xll.RiskOutput()+SUM(F2:F8)</f>
        <v>#NAME?</v>
      </c>
    </row>
  </sheetData>
  <conditionalFormatting sqref="E11">
    <cfRule type="expression" dxfId="4" priority="1" stopIfTrue="1">
      <formula>IF(RiskSelectedNameCell1=CELL("address",$E$11),TRUE)</formula>
    </cfRule>
  </conditionalFormatting>
  <conditionalFormatting sqref="F1">
    <cfRule type="expression" dxfId="3" priority="2" stopIfTrue="1">
      <formula>IF(RiskSelectedNameCell2=CELL("address",$F$1),TRUE)</formula>
    </cfRule>
  </conditionalFormatting>
  <conditionalFormatting sqref="E2:E8 F11">
    <cfRule type="expression" dxfId="2" priority="3" stopIfTrue="1">
      <formula>RiskColorCellsSimOutput</formula>
    </cfRule>
    <cfRule type="expression" dxfId="1" priority="4" stopIfTrue="1">
      <formula>RiskColorCellsSimInput</formula>
    </cfRule>
    <cfRule type="expression" dxfId="0" priority="5" stopIfTrue="1">
      <formula>RiskColorCellsSimStatistics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Hartke</dc:creator>
  <cp:keywords/>
  <dc:description/>
  <cp:lastModifiedBy/>
  <cp:revision/>
  <dcterms:created xsi:type="dcterms:W3CDTF">2020-11-16T21:56:40Z</dcterms:created>
  <dcterms:modified xsi:type="dcterms:W3CDTF">2023-07-13T18:46:06Z</dcterms:modified>
  <cp:category/>
  <cp:contentStatus/>
</cp:coreProperties>
</file>